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https://d.docs.live.net/31dfedd50d51e5ce/Documents/Business/Content/Covered Call Corner/2018.10/"/>
    </mc:Choice>
  </mc:AlternateContent>
  <xr:revisionPtr revIDLastSave="113" documentId="8_{BDA7446E-6195-4922-BC8F-235CD6A331E1}" xr6:coauthVersionLast="37" xr6:coauthVersionMax="37" xr10:uidLastSave="{52CF7F71-799F-49B2-B207-4AE4CF0CCD9C}"/>
  <bookViews>
    <workbookView xWindow="7305" yWindow="645" windowWidth="13185" windowHeight="8850" xr2:uid="{00000000-000D-0000-FFFF-FFFF00000000}"/>
  </bookViews>
  <sheets>
    <sheet name="Covered Call Corner 2018-10-09" sheetId="1" r:id="rId1"/>
    <sheet name="Disclaimer" sheetId="3" r:id="rId2"/>
  </sheets>
  <externalReferences>
    <externalReference r:id="rId3"/>
    <externalReference r:id="rId4"/>
  </externalReferences>
  <definedNames>
    <definedName name="coe">[1]Control!$D$9</definedName>
    <definedName name="daycount">[1]Control!#REF!</definedName>
    <definedName name="divYield">[1]Control!$D$8</definedName>
    <definedName name="infl">'[2]Valuation Model'!$M$22</definedName>
    <definedName name="iVol">[1]Control!$C$3</definedName>
    <definedName name="iVol2">[1]Control!$C$4</definedName>
    <definedName name="lowBound">[1]Control!#REF!</definedName>
    <definedName name="netDrift">[1]Control!$C$8</definedName>
    <definedName name="_xlnm.Print_Titles" localSheetId="0">'Covered Call Corner 2018-10-09'!$A:$B</definedName>
    <definedName name="upBound">[1]Control!#REF!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7" i="1" l="1"/>
  <c r="D18" i="1"/>
  <c r="D19" i="1"/>
  <c r="D20" i="1"/>
  <c r="D21" i="1"/>
  <c r="D22" i="1"/>
  <c r="D23" i="1"/>
  <c r="D24" i="1"/>
  <c r="D25" i="1"/>
  <c r="N21" i="1"/>
  <c r="N22" i="1"/>
  <c r="N23" i="1"/>
  <c r="N24" i="1"/>
  <c r="N25" i="1"/>
  <c r="M21" i="1" l="1"/>
  <c r="L25" i="1" l="1"/>
  <c r="L24" i="1"/>
  <c r="L23" i="1"/>
  <c r="L22" i="1"/>
  <c r="L21" i="1"/>
  <c r="L20" i="1"/>
  <c r="L19" i="1"/>
  <c r="L18" i="1"/>
  <c r="L17" i="1"/>
  <c r="J25" i="1"/>
  <c r="J24" i="1"/>
  <c r="J23" i="1"/>
  <c r="J22" i="1"/>
  <c r="J21" i="1"/>
  <c r="J20" i="1"/>
  <c r="J19" i="1"/>
  <c r="J18" i="1"/>
  <c r="J17" i="1"/>
  <c r="I25" i="1"/>
  <c r="I24" i="1"/>
  <c r="I23" i="1"/>
  <c r="I22" i="1"/>
  <c r="I21" i="1"/>
  <c r="I20" i="1"/>
  <c r="I19" i="1"/>
  <c r="I18" i="1"/>
  <c r="I17" i="1"/>
  <c r="E25" i="1"/>
  <c r="E24" i="1"/>
  <c r="E23" i="1"/>
  <c r="E22" i="1"/>
  <c r="E21" i="1"/>
  <c r="E20" i="1"/>
  <c r="E19" i="1"/>
  <c r="E18" i="1"/>
  <c r="E17" i="1"/>
  <c r="R10" i="1"/>
  <c r="O25" i="1"/>
  <c r="O24" i="1"/>
  <c r="O23" i="1"/>
  <c r="O22" i="1"/>
  <c r="O21" i="1"/>
  <c r="O20" i="1"/>
  <c r="O19" i="1"/>
  <c r="O18" i="1"/>
  <c r="O17" i="1"/>
  <c r="O16" i="1"/>
  <c r="F17" i="1" l="1"/>
  <c r="F18" i="1"/>
  <c r="F19" i="1"/>
  <c r="F20" i="1"/>
  <c r="F21" i="1"/>
  <c r="F22" i="1"/>
  <c r="F23" i="1"/>
  <c r="F24" i="1"/>
  <c r="F25" i="1"/>
  <c r="F16" i="1"/>
  <c r="F15" i="1"/>
  <c r="I16" i="1"/>
  <c r="J16" i="1"/>
  <c r="I15" i="1"/>
  <c r="J15" i="1"/>
  <c r="D16" i="1" l="1"/>
  <c r="A22" i="1"/>
  <c r="B22" i="1"/>
  <c r="C22" i="1"/>
  <c r="A23" i="1"/>
  <c r="B23" i="1"/>
  <c r="C23" i="1"/>
  <c r="A24" i="1"/>
  <c r="B24" i="1"/>
  <c r="C24" i="1"/>
  <c r="A25" i="1"/>
  <c r="B25" i="1"/>
  <c r="C25" i="1"/>
  <c r="R18" i="1"/>
  <c r="T18" i="1" s="1"/>
  <c r="R19" i="1"/>
  <c r="T19" i="1" s="1"/>
  <c r="R20" i="1"/>
  <c r="T20" i="1" s="1"/>
  <c r="R21" i="1"/>
  <c r="T21" i="1" s="1"/>
  <c r="H16" i="1"/>
  <c r="G24" i="1"/>
  <c r="G25" i="1"/>
  <c r="A16" i="1"/>
  <c r="B16" i="1"/>
  <c r="C16" i="1"/>
  <c r="A17" i="1"/>
  <c r="B17" i="1"/>
  <c r="C17" i="1"/>
  <c r="A18" i="1"/>
  <c r="B18" i="1"/>
  <c r="C18" i="1"/>
  <c r="A19" i="1"/>
  <c r="B19" i="1"/>
  <c r="C19" i="1"/>
  <c r="A20" i="1"/>
  <c r="B20" i="1"/>
  <c r="C20" i="1"/>
  <c r="A21" i="1"/>
  <c r="B21" i="1"/>
  <c r="C21" i="1"/>
  <c r="G17" i="1"/>
  <c r="G18" i="1"/>
  <c r="G19" i="1"/>
  <c r="G20" i="1"/>
  <c r="G21" i="1"/>
  <c r="G22" i="1"/>
  <c r="G23" i="1"/>
  <c r="G16" i="1"/>
  <c r="K11" i="1"/>
  <c r="R11" i="1"/>
  <c r="S11" i="1" s="1"/>
  <c r="K12" i="1"/>
  <c r="R12" i="1"/>
  <c r="S12" i="1" s="1"/>
  <c r="H25" i="1"/>
  <c r="H24" i="1"/>
  <c r="H23" i="1"/>
  <c r="H22" i="1"/>
  <c r="H21" i="1"/>
  <c r="K21" i="1" s="1"/>
  <c r="H20" i="1"/>
  <c r="H19" i="1"/>
  <c r="H18" i="1"/>
  <c r="H17" i="1"/>
  <c r="E16" i="1"/>
  <c r="H15" i="1"/>
  <c r="M17" i="1"/>
  <c r="N17" i="1"/>
  <c r="M18" i="1"/>
  <c r="N18" i="1"/>
  <c r="M19" i="1"/>
  <c r="N19" i="1"/>
  <c r="M20" i="1"/>
  <c r="N20" i="1"/>
  <c r="M22" i="1"/>
  <c r="M23" i="1"/>
  <c r="M24" i="1"/>
  <c r="M25" i="1"/>
  <c r="N16" i="1"/>
  <c r="L16" i="1"/>
  <c r="M16" i="1"/>
  <c r="R23" i="1"/>
  <c r="T23" i="1" s="1"/>
  <c r="R24" i="1"/>
  <c r="T24" i="1" s="1"/>
  <c r="R25" i="1"/>
  <c r="S25" i="1" s="1"/>
  <c r="K9" i="1"/>
  <c r="R9" i="1"/>
  <c r="S9" i="1" s="1"/>
  <c r="R3" i="1"/>
  <c r="T3" i="1" s="1"/>
  <c r="U3" i="1" s="1"/>
  <c r="R22" i="1"/>
  <c r="R17" i="1"/>
  <c r="R16" i="1"/>
  <c r="T16" i="1" s="1"/>
  <c r="K7" i="1"/>
  <c r="K3" i="1"/>
  <c r="K8" i="1"/>
  <c r="K5" i="1"/>
  <c r="K10" i="1"/>
  <c r="K4" i="1"/>
  <c r="R4" i="1"/>
  <c r="R7" i="1"/>
  <c r="S7" i="1" s="1"/>
  <c r="R8" i="1"/>
  <c r="S8" i="1" s="1"/>
  <c r="R6" i="1"/>
  <c r="R5" i="1"/>
  <c r="T5" i="1" s="1"/>
  <c r="U5" i="1" s="1"/>
  <c r="S10" i="1"/>
  <c r="K17" i="1" l="1"/>
  <c r="T4" i="1"/>
  <c r="U4" i="1" s="1"/>
  <c r="T6" i="1"/>
  <c r="U6" i="1" s="1"/>
  <c r="U16" i="1"/>
  <c r="S17" i="1"/>
  <c r="U24" i="1"/>
  <c r="S16" i="1"/>
  <c r="T25" i="1"/>
  <c r="U25" i="1" s="1"/>
  <c r="S21" i="1"/>
  <c r="S18" i="1"/>
  <c r="S4" i="1"/>
  <c r="K24" i="1"/>
  <c r="T17" i="1"/>
  <c r="U17" i="1" s="1"/>
  <c r="S5" i="1"/>
  <c r="U21" i="1"/>
  <c r="S22" i="1"/>
  <c r="T8" i="1"/>
  <c r="U8" i="1" s="1"/>
  <c r="T9" i="1"/>
  <c r="U9" i="1" s="1"/>
  <c r="U18" i="1"/>
  <c r="S20" i="1"/>
  <c r="S24" i="1"/>
  <c r="T12" i="1"/>
  <c r="U12" i="1" s="1"/>
  <c r="U19" i="1"/>
  <c r="T22" i="1"/>
  <c r="U22" i="1" s="1"/>
  <c r="U20" i="1"/>
  <c r="U23" i="1"/>
  <c r="S23" i="1"/>
  <c r="T10" i="1"/>
  <c r="U10" i="1" s="1"/>
  <c r="S3" i="1"/>
  <c r="T7" i="1"/>
  <c r="U7" i="1" s="1"/>
  <c r="T11" i="1"/>
  <c r="U11" i="1" s="1"/>
  <c r="K23" i="1"/>
  <c r="K22" i="1"/>
  <c r="K18" i="1"/>
  <c r="K16" i="1"/>
  <c r="K20" i="1"/>
  <c r="K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E2" authorId="0" shapeId="0" xr:uid="{00000000-0006-0000-0000-000001000000}">
      <text>
        <r>
          <rPr>
            <b/>
            <sz val="9"/>
            <color indexed="81"/>
            <rFont val="Tahoma"/>
            <family val="2"/>
          </rPr>
          <t>Erik Kobayashi-Solomon:</t>
        </r>
        <r>
          <rPr>
            <sz val="9"/>
            <color indexed="81"/>
            <rFont val="Tahoma"/>
            <family val="2"/>
          </rPr>
          <t xml:space="preserve">
This is the percentage weight in the manager's portfolio.</t>
        </r>
      </text>
    </comment>
    <comment ref="G2" authorId="0" shapeId="0" xr:uid="{00000000-0006-0000-0000-000002000000}">
      <text>
        <r>
          <rPr>
            <b/>
            <sz val="9"/>
            <color indexed="81"/>
            <rFont val="Tahoma"/>
            <family val="2"/>
          </rPr>
          <t>Erik Kobayashi-Solomon:</t>
        </r>
        <r>
          <rPr>
            <sz val="9"/>
            <color indexed="81"/>
            <rFont val="Tahoma"/>
            <family val="2"/>
          </rPr>
          <t xml:space="preserve">
Market price of the stock when this screen was published.</t>
        </r>
      </text>
    </comment>
    <comment ref="H2" authorId="0" shapeId="0" xr:uid="{00000000-0006-0000-0000-000003000000}">
      <text>
        <r>
          <rPr>
            <b/>
            <sz val="9"/>
            <color indexed="81"/>
            <rFont val="Tahoma"/>
            <family val="2"/>
          </rPr>
          <t>Erik Kobayashi-Solomon:</t>
        </r>
        <r>
          <rPr>
            <sz val="9"/>
            <color indexed="81"/>
            <rFont val="Tahoma"/>
            <family val="2"/>
          </rPr>
          <t xml:space="preserve">
The price at which the manager reported transacting in the shares.</t>
        </r>
      </text>
    </comment>
    <comment ref="I2" authorId="0" shapeId="0" xr:uid="{D936D08C-7A1D-44A1-97F2-FCE736B7DD9B}">
      <text>
        <r>
          <rPr>
            <b/>
            <sz val="9"/>
            <color indexed="81"/>
            <rFont val="Tahoma"/>
            <family val="2"/>
          </rPr>
          <t>Erik Kobayashi-Solomon:</t>
        </r>
        <r>
          <rPr>
            <sz val="9"/>
            <color indexed="81"/>
            <rFont val="Tahoma"/>
            <family val="2"/>
          </rPr>
          <t xml:space="preserve">
Low stock price over the last 52 weeks.</t>
        </r>
      </text>
    </comment>
    <comment ref="J2" authorId="0" shapeId="0" xr:uid="{5F18F288-8B3D-493B-AE48-1B7DE4CC8730}">
      <text>
        <r>
          <rPr>
            <b/>
            <sz val="9"/>
            <color rgb="FF000000"/>
            <rFont val="Tahoma"/>
            <family val="2"/>
          </rPr>
          <t>Erik Kobayashi-Solomon:</t>
        </r>
        <r>
          <rPr>
            <sz val="9"/>
            <color rgb="FF000000"/>
            <rFont val="Tahoma"/>
            <family val="2"/>
          </rPr>
          <t xml:space="preserve">
</t>
        </r>
        <r>
          <rPr>
            <sz val="9"/>
            <color rgb="FF000000"/>
            <rFont val="Tahoma"/>
            <family val="2"/>
          </rPr>
          <t>High stock price over the last 52 weeks.</t>
        </r>
      </text>
    </comment>
    <comment ref="K2" authorId="0" shapeId="0" xr:uid="{00000000-0006-0000-0000-000004000000}">
      <text>
        <r>
          <rPr>
            <b/>
            <sz val="9"/>
            <color indexed="81"/>
            <rFont val="Tahoma"/>
            <family val="2"/>
          </rPr>
          <t>Erik Kobayashi-Solomon:</t>
        </r>
        <r>
          <rPr>
            <sz val="9"/>
            <color indexed="81"/>
            <rFont val="Tahoma"/>
            <family val="2"/>
          </rPr>
          <t xml:space="preserve">
Ratio of the market price to the average price of the security during the quarter covered by the 13-F Report.  The further the number is below 1, the lower of a price you are getting versus the portfolio manager's price.</t>
        </r>
      </text>
    </comment>
    <comment ref="L2" authorId="0" shapeId="0" xr:uid="{00000000-0006-0000-0000-000005000000}">
      <text>
        <r>
          <rPr>
            <b/>
            <sz val="8"/>
            <color indexed="81"/>
            <rFont val="Tahoma"/>
            <family val="2"/>
          </rPr>
          <t>Erik Kobayashi-Solomon:</t>
        </r>
        <r>
          <rPr>
            <sz val="8"/>
            <color indexed="81"/>
            <rFont val="Tahoma"/>
            <family val="2"/>
          </rPr>
          <t xml:space="preserve">
We screen on contracts that are closest to three months to expiration.</t>
        </r>
      </text>
    </comment>
    <comment ref="M2" authorId="0" shapeId="0" xr:uid="{00000000-0006-0000-0000-000006000000}">
      <text>
        <r>
          <rPr>
            <b/>
            <sz val="8"/>
            <color rgb="FF000000"/>
            <rFont val="Tahoma"/>
            <family val="2"/>
          </rPr>
          <t>Erik Kobayashi-Solomon:</t>
        </r>
        <r>
          <rPr>
            <sz val="8"/>
            <color rgb="FF000000"/>
            <rFont val="Tahoma"/>
            <family val="2"/>
          </rPr>
          <t xml:space="preserve">
</t>
        </r>
        <r>
          <rPr>
            <sz val="8"/>
            <color rgb="FF000000"/>
            <rFont val="Tahoma"/>
            <family val="2"/>
          </rPr>
          <t>Days to expiration when data was drawn.</t>
        </r>
      </text>
    </comment>
    <comment ref="N2" authorId="0" shapeId="0" xr:uid="{00000000-0006-0000-0000-000007000000}">
      <text>
        <r>
          <rPr>
            <b/>
            <sz val="8"/>
            <color indexed="81"/>
            <rFont val="Tahoma"/>
            <family val="2"/>
          </rPr>
          <t>Erik Kobayashi-Solomon:</t>
        </r>
        <r>
          <rPr>
            <sz val="8"/>
            <color indexed="81"/>
            <rFont val="Tahoma"/>
            <family val="2"/>
          </rPr>
          <t xml:space="preserve">
This is the dividend projection listed on the option chains when data is taken.  Higher dividends make puts more valuable and calls less valuable.</t>
        </r>
      </text>
    </comment>
    <comment ref="O2" authorId="0" shapeId="0" xr:uid="{D6F64617-3082-4556-BFCA-4C51287E512C}">
      <text>
        <r>
          <rPr>
            <b/>
            <sz val="9"/>
            <color indexed="81"/>
            <rFont val="Tahoma"/>
            <family val="2"/>
          </rPr>
          <t>Erik Kobayashi-Solomon:</t>
        </r>
        <r>
          <rPr>
            <sz val="9"/>
            <color indexed="81"/>
            <rFont val="Tahoma"/>
            <family val="2"/>
          </rPr>
          <t xml:space="preserve">
Date of ownership qualifying investor to receive a dividend</t>
        </r>
      </text>
    </comment>
    <comment ref="P2" authorId="0" shapeId="0" xr:uid="{00000000-0006-0000-0000-000008000000}">
      <text>
        <r>
          <rPr>
            <b/>
            <sz val="8"/>
            <color indexed="81"/>
            <rFont val="Tahoma"/>
            <family val="2"/>
          </rPr>
          <t>Erik Kobayashi-Solomon:</t>
        </r>
        <r>
          <rPr>
            <sz val="8"/>
            <color indexed="81"/>
            <rFont val="Tahoma"/>
            <family val="2"/>
          </rPr>
          <t xml:space="preserve">
We choose the call strike price whose dollar delta is closest to 0.50.</t>
        </r>
      </text>
    </comment>
    <comment ref="Q2" authorId="0" shapeId="0" xr:uid="{00000000-0006-0000-0000-000009000000}">
      <text>
        <r>
          <rPr>
            <b/>
            <sz val="8"/>
            <color rgb="FF000000"/>
            <rFont val="Tahoma"/>
            <family val="2"/>
          </rPr>
          <t>Erik Kobayashi-Solomon:</t>
        </r>
        <r>
          <rPr>
            <sz val="8"/>
            <color rgb="FF000000"/>
            <rFont val="Tahoma"/>
            <family val="2"/>
          </rPr>
          <t xml:space="preserve">
</t>
        </r>
        <r>
          <rPr>
            <sz val="8"/>
            <color rgb="FF000000"/>
            <rFont val="Tahoma"/>
            <family val="2"/>
          </rPr>
          <t>Bid price for the call as of the day the data was drawn. We use the bid because we are selling options.</t>
        </r>
      </text>
    </comment>
    <comment ref="R2" authorId="0" shapeId="0" xr:uid="{00000000-0006-0000-0000-00000A000000}">
      <text>
        <r>
          <rPr>
            <b/>
            <sz val="8"/>
            <color indexed="81"/>
            <rFont val="Tahoma"/>
            <family val="2"/>
          </rPr>
          <t>Erik Kobayashi-Solomon:</t>
        </r>
        <r>
          <rPr>
            <sz val="8"/>
            <color indexed="81"/>
            <rFont val="Tahoma"/>
            <family val="2"/>
          </rPr>
          <t xml:space="preserve">
EPB="Effective Buy Price". Please refer to "The Intelligent Option Investor" to see how this is calculated.  Note that the effective buy price is also the amount of exposure an investor has to this stock.</t>
        </r>
      </text>
    </comment>
    <comment ref="S2" authorId="0" shapeId="0" xr:uid="{00000000-0006-0000-0000-00000B000000}">
      <text>
        <r>
          <rPr>
            <b/>
            <sz val="8"/>
            <color indexed="81"/>
            <rFont val="Tahoma"/>
            <family val="2"/>
          </rPr>
          <t>Erik Kobayashi-Solomon:</t>
        </r>
        <r>
          <rPr>
            <sz val="8"/>
            <color indexed="81"/>
            <rFont val="Tahoma"/>
            <family val="2"/>
          </rPr>
          <t xml:space="preserve">
This is the percentage difference between the effective buy price for the call and the average price of the stock during the quarter.  A negative number means the effective buy price is lower than the price at which the manager probably bought the stock.</t>
        </r>
      </text>
    </comment>
    <comment ref="T2" authorId="0" shapeId="0" xr:uid="{00000000-0006-0000-0000-00000C000000}">
      <text>
        <r>
          <rPr>
            <b/>
            <sz val="8"/>
            <color indexed="81"/>
            <rFont val="Tahoma"/>
            <family val="2"/>
          </rPr>
          <t>Erik Kobayashi-Solomon:</t>
        </r>
        <r>
          <rPr>
            <sz val="8"/>
            <color indexed="81"/>
            <rFont val="Tahoma"/>
            <family val="2"/>
          </rPr>
          <t xml:space="preserve">
This is the maximum period return on a covered call, assuming the stock price is above the strike at the option's expiration.  This is your maximum possible win.  Your maximum possible loss is 100% of your Effective Buy Price.</t>
        </r>
      </text>
    </comment>
    <comment ref="U2" authorId="0" shapeId="0" xr:uid="{00000000-0006-0000-0000-00000D000000}">
      <text>
        <r>
          <rPr>
            <b/>
            <sz val="8"/>
            <color indexed="81"/>
            <rFont val="Tahoma"/>
            <family val="2"/>
          </rPr>
          <t>Erik Kobayashi-Solomon:</t>
        </r>
        <r>
          <rPr>
            <sz val="8"/>
            <color indexed="81"/>
            <rFont val="Tahoma"/>
            <family val="2"/>
          </rPr>
          <t xml:space="preserve">
This is the maximum return percentage on the covered call, normalized across options through an annualization calculation.</t>
        </r>
      </text>
    </comment>
    <comment ref="E15" authorId="0" shapeId="0" xr:uid="{00000000-0006-0000-0000-00000E000000}">
      <text>
        <r>
          <rPr>
            <b/>
            <sz val="9"/>
            <color indexed="81"/>
            <rFont val="Tahoma"/>
            <family val="2"/>
          </rPr>
          <t>Erik Kobayashi-Solomon:</t>
        </r>
        <r>
          <rPr>
            <sz val="9"/>
            <color indexed="81"/>
            <rFont val="Tahoma"/>
            <family val="2"/>
          </rPr>
          <t xml:space="preserve">
This is the percentage weight in the manager's portfolio.</t>
        </r>
      </text>
    </comment>
    <comment ref="G15" authorId="0" shapeId="0" xr:uid="{00000000-0006-0000-0000-00000F000000}">
      <text>
        <r>
          <rPr>
            <b/>
            <sz val="9"/>
            <color indexed="81"/>
            <rFont val="Tahoma"/>
            <family val="2"/>
          </rPr>
          <t>Erik Kobayashi-Solomon:</t>
        </r>
        <r>
          <rPr>
            <sz val="9"/>
            <color indexed="81"/>
            <rFont val="Tahoma"/>
            <family val="2"/>
          </rPr>
          <t xml:space="preserve">
Market price of the stock when this screen was published.</t>
        </r>
      </text>
    </comment>
    <comment ref="H15" authorId="0" shapeId="0" xr:uid="{00000000-0006-0000-0000-000010000000}">
      <text>
        <r>
          <rPr>
            <b/>
            <sz val="9"/>
            <color indexed="81"/>
            <rFont val="Tahoma"/>
            <family val="2"/>
          </rPr>
          <t>Erik Kobayashi-Solomon:</t>
        </r>
        <r>
          <rPr>
            <sz val="9"/>
            <color indexed="81"/>
            <rFont val="Tahoma"/>
            <family val="2"/>
          </rPr>
          <t xml:space="preserve">
The price at which the manager reported transacting in the shares.</t>
        </r>
      </text>
    </comment>
    <comment ref="I15" authorId="0" shapeId="0" xr:uid="{E926BCD0-210E-4F71-B566-8AE6E8713040}">
      <text>
        <r>
          <rPr>
            <b/>
            <sz val="9"/>
            <color indexed="81"/>
            <rFont val="Tahoma"/>
            <family val="2"/>
          </rPr>
          <t>Erik Kobayashi-Solomon:</t>
        </r>
        <r>
          <rPr>
            <sz val="9"/>
            <color indexed="81"/>
            <rFont val="Tahoma"/>
            <family val="2"/>
          </rPr>
          <t xml:space="preserve">
Low stock price over the last 52 weeks.</t>
        </r>
      </text>
    </comment>
    <comment ref="J15" authorId="0" shapeId="0" xr:uid="{A67B8652-2CDC-453D-A3BC-EDD4CFCAB36E}">
      <text>
        <r>
          <rPr>
            <b/>
            <sz val="9"/>
            <color rgb="FF000000"/>
            <rFont val="Tahoma"/>
            <family val="2"/>
          </rPr>
          <t>Erik Kobayashi-Solomon:</t>
        </r>
        <r>
          <rPr>
            <sz val="9"/>
            <color rgb="FF000000"/>
            <rFont val="Tahoma"/>
            <family val="2"/>
          </rPr>
          <t xml:space="preserve">
</t>
        </r>
        <r>
          <rPr>
            <sz val="9"/>
            <color rgb="FF000000"/>
            <rFont val="Tahoma"/>
            <family val="2"/>
          </rPr>
          <t>High stock price over the last 52 weeks.</t>
        </r>
      </text>
    </comment>
    <comment ref="K15" authorId="0" shapeId="0" xr:uid="{00000000-0006-0000-0000-000011000000}">
      <text>
        <r>
          <rPr>
            <b/>
            <sz val="8"/>
            <color indexed="81"/>
            <rFont val="Tahoma"/>
            <family val="2"/>
          </rPr>
          <t>Erik Kobayashi-Solomon:</t>
        </r>
        <r>
          <rPr>
            <sz val="8"/>
            <color indexed="81"/>
            <rFont val="Tahoma"/>
            <family val="2"/>
          </rPr>
          <t xml:space="preserve">
Ratio of the market price to the average price of the security during the quarter covered by the 13-F Report.  The further the number is below 1, the lower of a price you are getting versus the portfolio manager's price.</t>
        </r>
      </text>
    </comment>
    <comment ref="L15" authorId="0" shapeId="0" xr:uid="{00000000-0006-0000-0000-000012000000}">
      <text>
        <r>
          <rPr>
            <b/>
            <sz val="8"/>
            <color indexed="81"/>
            <rFont val="Tahoma"/>
            <family val="2"/>
          </rPr>
          <t>Erik Kobayashi-Solomon:</t>
        </r>
        <r>
          <rPr>
            <sz val="8"/>
            <color indexed="81"/>
            <rFont val="Tahoma"/>
            <family val="2"/>
          </rPr>
          <t xml:space="preserve">
We screen on contracts that are closest to three months to expiration.</t>
        </r>
      </text>
    </comment>
    <comment ref="M15" authorId="0" shapeId="0" xr:uid="{00000000-0006-0000-0000-000013000000}">
      <text>
        <r>
          <rPr>
            <b/>
            <sz val="8"/>
            <color indexed="81"/>
            <rFont val="Tahoma"/>
            <family val="2"/>
          </rPr>
          <t>Erik Kobayashi-Solomon:</t>
        </r>
        <r>
          <rPr>
            <sz val="8"/>
            <color indexed="81"/>
            <rFont val="Tahoma"/>
            <family val="2"/>
          </rPr>
          <t xml:space="preserve">
Days to expiration when data was drawn.</t>
        </r>
      </text>
    </comment>
    <comment ref="N15" authorId="0" shapeId="0" xr:uid="{00000000-0006-0000-0000-000014000000}">
      <text>
        <r>
          <rPr>
            <b/>
            <sz val="8"/>
            <color indexed="81"/>
            <rFont val="Tahoma"/>
            <family val="2"/>
          </rPr>
          <t>Erik Kobayashi-Solomon:</t>
        </r>
        <r>
          <rPr>
            <sz val="8"/>
            <color indexed="81"/>
            <rFont val="Tahoma"/>
            <family val="2"/>
          </rPr>
          <t xml:space="preserve">
This is the dividend projection listed on the option chains when data is taken.  Higher dividends make puts more valuable and calls less valuable.</t>
        </r>
      </text>
    </comment>
    <comment ref="P15" authorId="0" shapeId="0" xr:uid="{00000000-0006-0000-0000-000015000000}">
      <text>
        <r>
          <rPr>
            <b/>
            <sz val="8"/>
            <color indexed="81"/>
            <rFont val="Tahoma"/>
            <family val="2"/>
          </rPr>
          <t>Erik Kobayashi-Solomon:</t>
        </r>
        <r>
          <rPr>
            <sz val="8"/>
            <color indexed="81"/>
            <rFont val="Tahoma"/>
            <family val="2"/>
          </rPr>
          <t xml:space="preserve">
We choose the put strike price whose dollar delta is closest to -0.50.</t>
        </r>
      </text>
    </comment>
    <comment ref="Q15" authorId="0" shapeId="0" xr:uid="{00000000-0006-0000-0000-000016000000}">
      <text>
        <r>
          <rPr>
            <b/>
            <sz val="8"/>
            <color indexed="81"/>
            <rFont val="Tahoma"/>
            <family val="2"/>
          </rPr>
          <t>Erik Kobayashi-Solomon:</t>
        </r>
        <r>
          <rPr>
            <sz val="8"/>
            <color indexed="81"/>
            <rFont val="Tahoma"/>
            <family val="2"/>
          </rPr>
          <t xml:space="preserve">
Bid price for the put as of the day the data put drawn. We use the bid because we are selling options.</t>
        </r>
      </text>
    </comment>
    <comment ref="R15" authorId="0" shapeId="0" xr:uid="{00000000-0006-0000-0000-000017000000}">
      <text>
        <r>
          <rPr>
            <b/>
            <sz val="8"/>
            <color indexed="81"/>
            <rFont val="Tahoma"/>
            <family val="2"/>
          </rPr>
          <t>Erik Kobayashi-Solomon:</t>
        </r>
        <r>
          <rPr>
            <sz val="8"/>
            <color indexed="81"/>
            <rFont val="Tahoma"/>
            <family val="2"/>
          </rPr>
          <t xml:space="preserve">
EPB="Effective Buy Price". Please refer to "The Intelligent Option Investor" to see how this is calculated. Note that the effective buy price is also the amount of exposure an investor has to this stock.</t>
        </r>
      </text>
    </comment>
    <comment ref="S15" authorId="0" shapeId="0" xr:uid="{00000000-0006-0000-0000-000018000000}">
      <text>
        <r>
          <rPr>
            <b/>
            <sz val="8"/>
            <color indexed="81"/>
            <rFont val="Tahoma"/>
            <family val="2"/>
          </rPr>
          <t>Erik Kobayashi-Solomon:</t>
        </r>
        <r>
          <rPr>
            <sz val="8"/>
            <color indexed="81"/>
            <rFont val="Tahoma"/>
            <family val="2"/>
          </rPr>
          <t xml:space="preserve">
This is the percentage difference between the effective buy price for the put and the the average price of the stock during the quarter.  A negative number means the effective buy price is lower than the price at which the manager probably bought the stock.</t>
        </r>
      </text>
    </comment>
    <comment ref="T15" authorId="0" shapeId="0" xr:uid="{00000000-0006-0000-0000-000019000000}">
      <text>
        <r>
          <rPr>
            <b/>
            <sz val="8"/>
            <color indexed="81"/>
            <rFont val="Tahoma"/>
            <family val="2"/>
          </rPr>
          <t>Erik Kobayashi-Solomon:</t>
        </r>
        <r>
          <rPr>
            <sz val="8"/>
            <color indexed="81"/>
            <rFont val="Tahoma"/>
            <family val="2"/>
          </rPr>
          <t xml:space="preserve">
This is the maximum period return on a short put, assuming the stock price is above the strike at the option's expiration.  This is your maximum possible win.  Your maximum possible loss is 100% of your Effective Buy Price.</t>
        </r>
      </text>
    </comment>
    <comment ref="U15" authorId="0" shapeId="0" xr:uid="{00000000-0006-0000-0000-00001A000000}">
      <text>
        <r>
          <rPr>
            <b/>
            <sz val="8"/>
            <color indexed="81"/>
            <rFont val="Tahoma"/>
            <family val="2"/>
          </rPr>
          <t>Erik Kobayashi-Solomon:</t>
        </r>
        <r>
          <rPr>
            <sz val="8"/>
            <color indexed="81"/>
            <rFont val="Tahoma"/>
            <family val="2"/>
          </rPr>
          <t xml:space="preserve">
This is the maximum return percentage on the short put, normalized across options through an annualization calculation.</t>
        </r>
      </text>
    </comment>
  </commentList>
</comments>
</file>

<file path=xl/sharedStrings.xml><?xml version="1.0" encoding="utf-8"?>
<sst xmlns="http://schemas.openxmlformats.org/spreadsheetml/2006/main" count="88" uniqueCount="67">
  <si>
    <t>Ticker</t>
  </si>
  <si>
    <t>Stock Name</t>
  </si>
  <si>
    <t>Industry</t>
  </si>
  <si>
    <t>Days</t>
  </si>
  <si>
    <t>Dividend</t>
  </si>
  <si>
    <t>ATM Call</t>
  </si>
  <si>
    <t>Call Px</t>
  </si>
  <si>
    <t>ATM Put</t>
  </si>
  <si>
    <t>Put Px</t>
  </si>
  <si>
    <t>EBP-Call</t>
  </si>
  <si>
    <t>EBP-Put</t>
  </si>
  <si>
    <t>% Ret-Call</t>
  </si>
  <si>
    <t>% Ret.-Put</t>
  </si>
  <si>
    <t>Ann%-Call</t>
  </si>
  <si>
    <t>Ann%-Put</t>
  </si>
  <si>
    <t>Px/Av Px</t>
  </si>
  <si>
    <t>Diff from Avg Px-Call</t>
  </si>
  <si>
    <t>Diff from Avg Px-Put</t>
  </si>
  <si>
    <t>Covered Calls</t>
  </si>
  <si>
    <t>Short Puts</t>
  </si>
  <si>
    <t>Market Price</t>
  </si>
  <si>
    <t>Portfolio Weight (%)</t>
  </si>
  <si>
    <t>Reported Price</t>
  </si>
  <si>
    <t>Px/Rptd Px</t>
  </si>
  <si>
    <t>Source Data:</t>
  </si>
  <si>
    <t>Highligted options did not trade on day when data taken. Bid price shown.</t>
  </si>
  <si>
    <t>P/F</t>
  </si>
  <si>
    <t>Data</t>
  </si>
  <si>
    <t>P/F Value (Manager)</t>
  </si>
  <si>
    <t>52w High</t>
  </si>
  <si>
    <t>52w Low</t>
  </si>
  <si>
    <t>Fund</t>
  </si>
  <si>
    <t>Transaction</t>
  </si>
  <si>
    <t>Expiration</t>
  </si>
  <si>
    <t>Media - Diversified</t>
  </si>
  <si>
    <t>NA</t>
  </si>
  <si>
    <t>Capital Markets</t>
  </si>
  <si>
    <t>Ex-Dividend Date</t>
  </si>
  <si>
    <t>$64M (Charles Bobrinskoy)</t>
  </si>
  <si>
    <t>BX</t>
  </si>
  <si>
    <t>Blackstone Group LP</t>
  </si>
  <si>
    <t>Asset Management</t>
  </si>
  <si>
    <t>CBS</t>
  </si>
  <si>
    <t>CBS Corp</t>
  </si>
  <si>
    <t>LAZ</t>
  </si>
  <si>
    <t>Lazard Ltd</t>
  </si>
  <si>
    <t>LB</t>
  </si>
  <si>
    <t>L Brands Inc</t>
  </si>
  <si>
    <t>Apparel Stores</t>
  </si>
  <si>
    <t>NLSN</t>
  </si>
  <si>
    <t>Nielsen Holdings PLC</t>
  </si>
  <si>
    <t>Business Services</t>
  </si>
  <si>
    <t>SRCL</t>
  </si>
  <si>
    <t>Stericycle Inc</t>
  </si>
  <si>
    <t>Waste Management</t>
  </si>
  <si>
    <t>VIAB</t>
  </si>
  <si>
    <t>Viacom Inc</t>
  </si>
  <si>
    <t>Ariel Focus Fund</t>
  </si>
  <si>
    <t>https://www.dataroma.com/m/holdings.php?m=ARFFX</t>
  </si>
  <si>
    <t>+26.7%</t>
  </si>
  <si>
    <t>+128.7%</t>
  </si>
  <si>
    <t>+162.8</t>
  </si>
  <si>
    <t>+19.2%</t>
  </si>
  <si>
    <t>+25.5%</t>
  </si>
  <si>
    <t>+66.1%</t>
  </si>
  <si>
    <t>Recent Framework Report</t>
  </si>
  <si>
    <t>https://frameworkinvesting.com/quick-valuation-of-l-brands-lb/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</si>
</sst>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color indexed="81"/>
      <name val="Tahoma"/>
      <family val="2"/>
    </font>
    <font>
      <sz val="8"/>
      <color indexed="81"/>
      <name val="Tahoma"/>
      <family val="2"/>
    </font>
    <font>
      <sz val="8"/>
      <name val="Arial"/>
      <family val="2"/>
    </font>
    <font>
      <sz val="9"/>
      <color indexed="81"/>
      <name val="Tahoma"/>
      <family val="2"/>
    </font>
    <font>
      <b/>
      <sz val="9"/>
      <color indexed="81"/>
      <name val="Tahoma"/>
      <family val="2"/>
    </font>
    <font>
      <u/>
      <sz val="10"/>
      <color theme="10"/>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Arial"/>
      <family val="2"/>
    </font>
    <font>
      <sz val="10"/>
      <name val="Arial"/>
      <family val="2"/>
    </font>
    <font>
      <b/>
      <sz val="10"/>
      <name val="Arial"/>
      <family val="2"/>
    </font>
    <font>
      <b/>
      <sz val="8"/>
      <color rgb="FF000000"/>
      <name val="Tahoma"/>
      <family val="2"/>
    </font>
    <font>
      <sz val="8"/>
      <color rgb="FF000000"/>
      <name val="Tahoma"/>
      <family val="2"/>
    </font>
    <font>
      <b/>
      <sz val="9"/>
      <color rgb="FF000000"/>
      <name val="Tahoma"/>
      <family val="2"/>
    </font>
    <font>
      <sz val="9"/>
      <color rgb="FF000000"/>
      <name val="Tahoma"/>
      <family val="2"/>
    </font>
  </fonts>
  <fills count="37">
    <fill>
      <patternFill patternType="none"/>
    </fill>
    <fill>
      <patternFill patternType="gray125"/>
    </fill>
    <fill>
      <patternFill patternType="solid">
        <fgColor indexed="22"/>
        <bgColor indexed="64"/>
      </patternFill>
    </fill>
    <fill>
      <patternFill patternType="solid">
        <fgColor rgb="FF0049AA"/>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1">
    <xf numFmtId="0" fontId="0"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10"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0" applyNumberFormat="0" applyBorder="0" applyAlignment="0" applyProtection="0"/>
    <xf numFmtId="0" fontId="19" fillId="8" borderId="9" applyNumberFormat="0" applyAlignment="0" applyProtection="0"/>
    <xf numFmtId="0" fontId="20" fillId="9" borderId="10" applyNumberFormat="0" applyAlignment="0" applyProtection="0"/>
    <xf numFmtId="0" fontId="21" fillId="9" borderId="9" applyNumberFormat="0" applyAlignment="0" applyProtection="0"/>
    <xf numFmtId="0" fontId="22" fillId="0" borderId="11" applyNumberFormat="0" applyFill="0" applyAlignment="0" applyProtection="0"/>
    <xf numFmtId="0" fontId="23" fillId="10" borderId="12"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14" applyNumberFormat="0" applyFill="0" applyAlignment="0" applyProtection="0"/>
    <xf numFmtId="0" fontId="27"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7"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7"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7"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7"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7"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0" fontId="2" fillId="11" borderId="13" applyNumberFormat="0" applyFont="0" applyAlignment="0" applyProtection="0"/>
    <xf numFmtId="0" fontId="11" fillId="0" borderId="0"/>
    <xf numFmtId="43" fontId="4" fillId="0" borderId="0" applyFont="0" applyFill="0" applyBorder="0" applyAlignment="0" applyProtection="0"/>
    <xf numFmtId="9" fontId="4" fillId="0" borderId="0" applyFont="0" applyFill="0" applyBorder="0" applyAlignment="0" applyProtection="0"/>
    <xf numFmtId="0" fontId="2" fillId="0" borderId="0"/>
    <xf numFmtId="0" fontId="1" fillId="0" borderId="0"/>
    <xf numFmtId="0" fontId="1" fillId="11" borderId="13"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46">
    <xf numFmtId="0" fontId="0" fillId="0" borderId="0" xfId="0"/>
    <xf numFmtId="0" fontId="3" fillId="0" borderId="0" xfId="3"/>
    <xf numFmtId="0" fontId="29" fillId="0" borderId="0" xfId="0" applyFont="1"/>
    <xf numFmtId="0" fontId="29" fillId="2" borderId="1" xfId="0" applyFont="1" applyFill="1" applyBorder="1" applyAlignment="1">
      <alignment wrapText="1"/>
    </xf>
    <xf numFmtId="0" fontId="29" fillId="2" borderId="1" xfId="0" applyFont="1" applyFill="1" applyBorder="1" applyAlignment="1">
      <alignment horizontal="center" wrapText="1"/>
    </xf>
    <xf numFmtId="0" fontId="29" fillId="0" borderId="0" xfId="0" applyFont="1" applyAlignment="1">
      <alignment wrapText="1"/>
    </xf>
    <xf numFmtId="2" fontId="29" fillId="0" borderId="1" xfId="0" applyNumberFormat="1" applyFont="1" applyBorder="1" applyAlignment="1">
      <alignment horizontal="center"/>
    </xf>
    <xf numFmtId="43" fontId="29" fillId="0" borderId="1" xfId="1" applyFont="1" applyBorder="1" applyAlignment="1">
      <alignment horizontal="center"/>
    </xf>
    <xf numFmtId="43" fontId="29" fillId="0" borderId="1" xfId="1" applyNumberFormat="1" applyFont="1" applyBorder="1" applyAlignment="1">
      <alignment horizontal="center"/>
    </xf>
    <xf numFmtId="0" fontId="29" fillId="0" borderId="1" xfId="0" applyFont="1" applyFill="1" applyBorder="1" applyAlignment="1">
      <alignment horizontal="center"/>
    </xf>
    <xf numFmtId="164" fontId="29" fillId="0" borderId="1" xfId="2" applyNumberFormat="1" applyFont="1" applyBorder="1" applyAlignment="1">
      <alignment horizontal="center"/>
    </xf>
    <xf numFmtId="0" fontId="29" fillId="0" borderId="1" xfId="0" applyFont="1" applyBorder="1" applyAlignment="1">
      <alignment horizontal="center"/>
    </xf>
    <xf numFmtId="0" fontId="29" fillId="0" borderId="1" xfId="0" applyFont="1" applyBorder="1" applyAlignment="1">
      <alignment horizontal="left"/>
    </xf>
    <xf numFmtId="0" fontId="29" fillId="4" borderId="3" xfId="0" applyFont="1" applyFill="1" applyBorder="1"/>
    <xf numFmtId="0" fontId="29" fillId="4" borderId="4" xfId="0" applyFont="1" applyFill="1" applyBorder="1"/>
    <xf numFmtId="0" fontId="29" fillId="4" borderId="5" xfId="0" applyFont="1" applyFill="1" applyBorder="1"/>
    <xf numFmtId="0" fontId="30" fillId="0" borderId="0" xfId="0" applyFont="1"/>
    <xf numFmtId="0" fontId="10" fillId="0" borderId="0" xfId="4"/>
    <xf numFmtId="0" fontId="30" fillId="0" borderId="2" xfId="0" applyFont="1" applyBorder="1"/>
    <xf numFmtId="0" fontId="29" fillId="0" borderId="2" xfId="0" applyFont="1" applyBorder="1"/>
    <xf numFmtId="0" fontId="29" fillId="0" borderId="0" xfId="0" applyFont="1" applyAlignment="1">
      <alignment horizontal="center"/>
    </xf>
    <xf numFmtId="0" fontId="30" fillId="0" borderId="2" xfId="0" applyFont="1" applyBorder="1" applyAlignment="1">
      <alignment horizontal="center"/>
    </xf>
    <xf numFmtId="0" fontId="4" fillId="0" borderId="0" xfId="0" applyFont="1"/>
    <xf numFmtId="0" fontId="29" fillId="0" borderId="0" xfId="0" applyFont="1" applyAlignment="1">
      <alignment horizontal="left"/>
    </xf>
    <xf numFmtId="14" fontId="29" fillId="0" borderId="1" xfId="0" applyNumberFormat="1" applyFont="1" applyFill="1" applyBorder="1" applyAlignment="1">
      <alignment horizontal="center"/>
    </xf>
    <xf numFmtId="0" fontId="0" fillId="0" borderId="0" xfId="0" applyFont="1"/>
    <xf numFmtId="10" fontId="29" fillId="0" borderId="0" xfId="0" applyNumberFormat="1" applyFont="1"/>
    <xf numFmtId="2" fontId="29" fillId="0" borderId="1" xfId="0" applyNumberFormat="1" applyFont="1" applyFill="1" applyBorder="1" applyAlignment="1">
      <alignment horizontal="center"/>
    </xf>
    <xf numFmtId="43" fontId="29" fillId="0" borderId="1" xfId="1" applyFont="1" applyFill="1" applyBorder="1" applyAlignment="1">
      <alignment horizontal="center"/>
    </xf>
    <xf numFmtId="43" fontId="29" fillId="0" borderId="1" xfId="1" applyNumberFormat="1" applyFont="1" applyFill="1" applyBorder="1" applyAlignment="1">
      <alignment horizontal="center"/>
    </xf>
    <xf numFmtId="164" fontId="29" fillId="0" borderId="1" xfId="2" applyNumberFormat="1" applyFont="1" applyFill="1" applyBorder="1" applyAlignment="1">
      <alignment horizontal="center"/>
    </xf>
    <xf numFmtId="2" fontId="4" fillId="0" borderId="1" xfId="0" quotePrefix="1" applyNumberFormat="1" applyFont="1" applyFill="1" applyBorder="1" applyAlignment="1">
      <alignment horizontal="center"/>
    </xf>
    <xf numFmtId="49" fontId="4" fillId="0" borderId="1" xfId="0" quotePrefix="1" applyNumberFormat="1" applyFont="1" applyFill="1" applyBorder="1" applyAlignment="1">
      <alignment horizontal="center"/>
    </xf>
    <xf numFmtId="49" fontId="4" fillId="0" borderId="1" xfId="0" applyNumberFormat="1" applyFont="1" applyFill="1" applyBorder="1" applyAlignment="1">
      <alignment horizontal="center"/>
    </xf>
    <xf numFmtId="14" fontId="29" fillId="36" borderId="1" xfId="0" applyNumberFormat="1" applyFont="1" applyFill="1" applyBorder="1" applyAlignment="1">
      <alignment horizontal="center"/>
    </xf>
    <xf numFmtId="43" fontId="29" fillId="0" borderId="0" xfId="1" applyFont="1" applyFill="1" applyBorder="1" applyAlignment="1">
      <alignment horizontal="center"/>
    </xf>
    <xf numFmtId="2" fontId="29" fillId="0" borderId="0" xfId="0" applyNumberFormat="1" applyFont="1" applyFill="1" applyBorder="1" applyAlignment="1">
      <alignment horizontal="center"/>
    </xf>
    <xf numFmtId="0" fontId="4" fillId="2" borderId="1" xfId="0" applyFont="1" applyFill="1" applyBorder="1" applyAlignment="1">
      <alignment horizontal="center" wrapText="1"/>
    </xf>
    <xf numFmtId="43" fontId="29" fillId="0" borderId="5" xfId="1" applyFont="1" applyFill="1" applyBorder="1" applyAlignment="1">
      <alignment horizontal="center"/>
    </xf>
    <xf numFmtId="43" fontId="4" fillId="0" borderId="1" xfId="1" applyFont="1" applyFill="1" applyBorder="1" applyAlignment="1">
      <alignment horizontal="center"/>
    </xf>
    <xf numFmtId="14" fontId="29" fillId="0" borderId="1" xfId="1" applyNumberFormat="1" applyFont="1" applyFill="1" applyBorder="1" applyAlignment="1">
      <alignment horizontal="center"/>
    </xf>
    <xf numFmtId="14" fontId="4" fillId="0" borderId="1" xfId="1" applyNumberFormat="1" applyFont="1" applyFill="1" applyBorder="1" applyAlignment="1">
      <alignment horizontal="center"/>
    </xf>
    <xf numFmtId="43" fontId="29" fillId="0" borderId="1" xfId="1" applyFont="1" applyFill="1" applyBorder="1" applyAlignment="1">
      <alignment horizontal="right"/>
    </xf>
    <xf numFmtId="43" fontId="29" fillId="0" borderId="5" xfId="1" applyFont="1" applyBorder="1"/>
    <xf numFmtId="14" fontId="29" fillId="4" borderId="1" xfId="1" applyNumberFormat="1" applyFont="1" applyFill="1" applyBorder="1" applyAlignment="1">
      <alignment horizontal="center"/>
    </xf>
    <xf numFmtId="0" fontId="28" fillId="3" borderId="2" xfId="0" applyFont="1" applyFill="1" applyBorder="1" applyAlignment="1">
      <alignment horizontal="center"/>
    </xf>
  </cellXfs>
  <cellStyles count="71">
    <cellStyle name="20% - Accent1" xfId="22" builtinId="30" customBuiltin="1"/>
    <cellStyle name="20% - Accent1 2" xfId="53" xr:uid="{00000000-0005-0000-0000-000037000000}"/>
    <cellStyle name="20% - Accent2" xfId="26" builtinId="34" customBuiltin="1"/>
    <cellStyle name="20% - Accent2 2" xfId="56" xr:uid="{00000000-0005-0000-0000-000038000000}"/>
    <cellStyle name="20% - Accent3" xfId="30" builtinId="38" customBuiltin="1"/>
    <cellStyle name="20% - Accent3 2" xfId="59" xr:uid="{00000000-0005-0000-0000-000039000000}"/>
    <cellStyle name="20% - Accent4" xfId="34" builtinId="42" customBuiltin="1"/>
    <cellStyle name="20% - Accent4 2" xfId="62" xr:uid="{00000000-0005-0000-0000-00003A000000}"/>
    <cellStyle name="20% - Accent5" xfId="38" builtinId="46" customBuiltin="1"/>
    <cellStyle name="20% - Accent5 2" xfId="65" xr:uid="{00000000-0005-0000-0000-00003B000000}"/>
    <cellStyle name="20% - Accent6" xfId="42" builtinId="50" customBuiltin="1"/>
    <cellStyle name="20% - Accent6 2" xfId="68" xr:uid="{00000000-0005-0000-0000-00003C000000}"/>
    <cellStyle name="40% - Accent1" xfId="23" builtinId="31" customBuiltin="1"/>
    <cellStyle name="40% - Accent1 2" xfId="54" xr:uid="{00000000-0005-0000-0000-00003D000000}"/>
    <cellStyle name="40% - Accent2" xfId="27" builtinId="35" customBuiltin="1"/>
    <cellStyle name="40% - Accent2 2" xfId="57" xr:uid="{00000000-0005-0000-0000-00003E000000}"/>
    <cellStyle name="40% - Accent3" xfId="31" builtinId="39" customBuiltin="1"/>
    <cellStyle name="40% - Accent3 2" xfId="60" xr:uid="{00000000-0005-0000-0000-00003F000000}"/>
    <cellStyle name="40% - Accent4" xfId="35" builtinId="43" customBuiltin="1"/>
    <cellStyle name="40% - Accent4 2" xfId="63" xr:uid="{00000000-0005-0000-0000-000040000000}"/>
    <cellStyle name="40% - Accent5" xfId="39" builtinId="47" customBuiltin="1"/>
    <cellStyle name="40% - Accent5 2" xfId="66" xr:uid="{00000000-0005-0000-0000-000041000000}"/>
    <cellStyle name="40% - Accent6" xfId="43" builtinId="51" customBuiltin="1"/>
    <cellStyle name="40% - Accent6 2" xfId="69" xr:uid="{00000000-0005-0000-0000-000042000000}"/>
    <cellStyle name="60% - Accent1" xfId="24" builtinId="32" customBuiltin="1"/>
    <cellStyle name="60% - Accent1 2" xfId="55" xr:uid="{00000000-0005-0000-0000-000043000000}"/>
    <cellStyle name="60% - Accent2" xfId="28" builtinId="36" customBuiltin="1"/>
    <cellStyle name="60% - Accent2 2" xfId="58" xr:uid="{00000000-0005-0000-0000-000044000000}"/>
    <cellStyle name="60% - Accent3" xfId="32" builtinId="40" customBuiltin="1"/>
    <cellStyle name="60% - Accent3 2" xfId="61" xr:uid="{00000000-0005-0000-0000-000045000000}"/>
    <cellStyle name="60% - Accent4" xfId="36" builtinId="44" customBuiltin="1"/>
    <cellStyle name="60% - Accent4 2" xfId="64" xr:uid="{00000000-0005-0000-0000-000046000000}"/>
    <cellStyle name="60% - Accent5" xfId="40" builtinId="48" customBuiltin="1"/>
    <cellStyle name="60% - Accent5 2" xfId="67" xr:uid="{00000000-0005-0000-0000-000047000000}"/>
    <cellStyle name="60% - Accent6" xfId="44" builtinId="52" customBuiltin="1"/>
    <cellStyle name="60% - Accent6 2" xfId="70" xr:uid="{00000000-0005-0000-0000-000048000000}"/>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8" xr:uid="{00000000-0005-0000-0000-00001C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4" builtinId="8"/>
    <cellStyle name="Input" xfId="13" builtinId="20" customBuiltin="1"/>
    <cellStyle name="Linked Cell" xfId="16" builtinId="24" customBuiltin="1"/>
    <cellStyle name="Neutral" xfId="12" builtinId="28" customBuiltin="1"/>
    <cellStyle name="Normal" xfId="0" builtinId="0"/>
    <cellStyle name="Normal 2" xfId="3" xr:uid="{00000000-0005-0000-0000-000028000000}"/>
    <cellStyle name="Normal 2 2" xfId="50" xr:uid="{00000000-0005-0000-0000-000029000000}"/>
    <cellStyle name="Normal 3" xfId="47" xr:uid="{00000000-0005-0000-0000-00002A000000}"/>
    <cellStyle name="Normal 4" xfId="45" xr:uid="{00000000-0005-0000-0000-00002B000000}"/>
    <cellStyle name="Normal 5" xfId="51" xr:uid="{00000000-0005-0000-0000-000049000000}"/>
    <cellStyle name="Note 2" xfId="46" xr:uid="{00000000-0005-0000-0000-00002C000000}"/>
    <cellStyle name="Note 3" xfId="52" xr:uid="{00000000-0005-0000-0000-00004A000000}"/>
    <cellStyle name="Output" xfId="14" builtinId="21" customBuiltin="1"/>
    <cellStyle name="Percent" xfId="2" builtinId="5"/>
    <cellStyle name="Percent 2" xfId="49" xr:uid="{00000000-0005-0000-0000-00002F000000}"/>
    <cellStyle name="Title" xfId="5" builtinId="15" customBuiltin="1"/>
    <cellStyle name="Total" xfId="20" builtinId="25" customBuiltin="1"/>
    <cellStyle name="Warning Text" xfId="18" builtinId="11" customBuiltin="1"/>
  </cellStyles>
  <dxfs count="20">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s>
  <tableStyles count="0" defaultTableStyle="TableStyleMedium2" defaultPivotStyle="PivotStyleLight16"/>
  <colors>
    <mruColors>
      <color rgb="FF0049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115675" cy="14418371"/>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0"/>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a:t>
          </a:r>
          <a:r>
            <a:rPr lang="en-US" sz="1100">
              <a:solidFill>
                <a:schemeClr val="tx1"/>
              </a:solidFill>
              <a:effectLst/>
              <a:latin typeface="+mn-lt"/>
              <a:ea typeface="+mn-ea"/>
              <a:cs typeface="+mn-cs"/>
            </a:rPr>
            <a:t>training participants and subscribers</a:t>
          </a:r>
          <a:r>
            <a:rPr lang="en-US" sz="1100"/>
            <a:t>,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training participants and subscribers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a:t>
          </a:r>
          <a:r>
            <a:rPr lang="en-US" sz="1100">
              <a:solidFill>
                <a:schemeClr val="tx1"/>
              </a:solidFill>
              <a:effectLst/>
              <a:latin typeface="+mn-lt"/>
              <a:ea typeface="+mn-ea"/>
              <a:cs typeface="+mn-cs"/>
            </a:rPr>
            <a:t>training and subscription service</a:t>
          </a:r>
          <a:r>
            <a:rPr lang="en-US" sz="1100"/>
            <a:t>,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 INVESTOR</a:t>
          </a:r>
          <a:r>
            <a:rPr lang="en-US" sz="1100" baseline="0"/>
            <a:t> SERVICES, LLC</a:t>
          </a:r>
          <a:r>
            <a:rPr lang="en-US" sz="1100"/>
            <a:t>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k\OneDrive\Documents\Business\Training\_Resources\Spreadsheets\IOI%20BSM%20Cone%20Workboo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k/AppData/Roaming/Microsoft/Excel/Integrated%20Model%202012.10%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Valuation Range"/>
      <sheetName val="Cone Only"/>
      <sheetName val="Cone with Value Range"/>
      <sheetName val="Stock Price Data"/>
      <sheetName val="Calculations"/>
      <sheetName val="Disclaimer"/>
    </sheetNames>
    <sheetDataSet>
      <sheetData sheetId="0">
        <row r="3">
          <cell r="C3">
            <v>0.27655000000000002</v>
          </cell>
        </row>
        <row r="4">
          <cell r="C4">
            <v>0.29138999999999998</v>
          </cell>
        </row>
        <row r="8">
          <cell r="C8">
            <v>5.0000000000000044E-4</v>
          </cell>
        </row>
      </sheetData>
      <sheetData sheetId="1" refreshError="1"/>
      <sheetData sheetId="2" refreshError="1"/>
      <sheetData sheetId="3" refreshError="1"/>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Valuation Model"/>
      <sheetName val="Calculations"/>
      <sheetName val="Full Chart"/>
    </sheetNames>
    <sheetDataSet>
      <sheetData sheetId="0">
        <row r="3">
          <cell r="C3">
            <v>0.17699999999999999</v>
          </cell>
        </row>
      </sheetData>
      <sheetData sheetId="1">
        <row r="22">
          <cell r="M22">
            <v>0.03</v>
          </cell>
        </row>
      </sheetData>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4"/>
  <sheetViews>
    <sheetView showGridLines="0" tabSelected="1" zoomScaleNormal="100" workbookViewId="0">
      <pane xSplit="1" topLeftCell="B1" activePane="topRight" state="frozen"/>
      <selection pane="topRight" activeCell="B33" sqref="B33"/>
    </sheetView>
  </sheetViews>
  <sheetFormatPr defaultColWidth="9" defaultRowHeight="12.75" x14ac:dyDescent="0.2"/>
  <cols>
    <col min="1" max="1" width="6.7109375" style="2" bestFit="1" customWidth="1"/>
    <col min="2" max="3" width="23.7109375" style="2" bestFit="1" customWidth="1"/>
    <col min="4" max="4" width="4" style="2" bestFit="1" customWidth="1"/>
    <col min="5" max="5" width="10.7109375" style="2" customWidth="1"/>
    <col min="6" max="6" width="10.7109375" style="2" bestFit="1" customWidth="1"/>
    <col min="7" max="7" width="9.28515625" style="2" bestFit="1" customWidth="1"/>
    <col min="8" max="8" width="10.28515625" style="2" bestFit="1" customWidth="1"/>
    <col min="9" max="10" width="10.28515625" style="2" customWidth="1"/>
    <col min="11" max="11" width="8.7109375" style="2" customWidth="1"/>
    <col min="12" max="12" width="10.7109375" style="2" customWidth="1"/>
    <col min="13" max="13" width="8.85546875" style="2" customWidth="1"/>
    <col min="14" max="14" width="7.85546875" style="2" bestFit="1" customWidth="1"/>
    <col min="15" max="15" width="10.42578125" style="2" bestFit="1" customWidth="1"/>
    <col min="16" max="16" width="9.28515625" style="2" bestFit="1" customWidth="1"/>
    <col min="17" max="17" width="7.7109375" style="2" bestFit="1" customWidth="1"/>
    <col min="18" max="18" width="9.28515625" style="2" bestFit="1" customWidth="1"/>
    <col min="19" max="20" width="10.7109375" style="2" customWidth="1"/>
    <col min="21" max="21" width="15.85546875" style="2" customWidth="1"/>
    <col min="22" max="23" width="9" style="2"/>
    <col min="24" max="24" width="12.28515625" style="2" customWidth="1"/>
    <col min="25" max="16384" width="9" style="2"/>
  </cols>
  <sheetData>
    <row r="1" spans="1:24" x14ac:dyDescent="0.2">
      <c r="A1" s="45" t="s">
        <v>18</v>
      </c>
      <c r="B1" s="45"/>
      <c r="C1" s="45"/>
      <c r="D1" s="45"/>
      <c r="E1" s="45"/>
      <c r="F1" s="45"/>
      <c r="G1" s="45"/>
      <c r="H1" s="45"/>
      <c r="I1" s="45"/>
      <c r="J1" s="45"/>
      <c r="K1" s="45"/>
      <c r="L1" s="45"/>
      <c r="M1" s="45"/>
      <c r="N1" s="45"/>
      <c r="O1" s="45"/>
      <c r="P1" s="45"/>
      <c r="Q1" s="45"/>
      <c r="R1" s="45"/>
      <c r="S1" s="45"/>
      <c r="T1" s="45"/>
      <c r="U1" s="45"/>
    </row>
    <row r="2" spans="1:24" s="5" customFormat="1" ht="38.25" x14ac:dyDescent="0.2">
      <c r="A2" s="3" t="s">
        <v>0</v>
      </c>
      <c r="B2" s="3" t="s">
        <v>1</v>
      </c>
      <c r="C2" s="3" t="s">
        <v>2</v>
      </c>
      <c r="D2" s="4" t="s">
        <v>26</v>
      </c>
      <c r="E2" s="4" t="s">
        <v>21</v>
      </c>
      <c r="F2" s="4" t="s">
        <v>32</v>
      </c>
      <c r="G2" s="4" t="s">
        <v>20</v>
      </c>
      <c r="H2" s="4" t="s">
        <v>22</v>
      </c>
      <c r="I2" s="4" t="s">
        <v>30</v>
      </c>
      <c r="J2" s="4" t="s">
        <v>29</v>
      </c>
      <c r="K2" s="4" t="s">
        <v>23</v>
      </c>
      <c r="L2" s="4" t="s">
        <v>33</v>
      </c>
      <c r="M2" s="4" t="s">
        <v>3</v>
      </c>
      <c r="N2" s="4" t="s">
        <v>4</v>
      </c>
      <c r="O2" s="37" t="s">
        <v>37</v>
      </c>
      <c r="P2" s="4" t="s">
        <v>5</v>
      </c>
      <c r="Q2" s="4" t="s">
        <v>6</v>
      </c>
      <c r="R2" s="4" t="s">
        <v>9</v>
      </c>
      <c r="S2" s="4" t="s">
        <v>16</v>
      </c>
      <c r="T2" s="4" t="s">
        <v>11</v>
      </c>
      <c r="U2" s="4" t="s">
        <v>13</v>
      </c>
    </row>
    <row r="3" spans="1:24" x14ac:dyDescent="0.2">
      <c r="A3" s="12" t="s">
        <v>39</v>
      </c>
      <c r="B3" s="12" t="s">
        <v>40</v>
      </c>
      <c r="C3" s="12" t="s">
        <v>41</v>
      </c>
      <c r="D3" s="9">
        <v>1</v>
      </c>
      <c r="E3" s="27">
        <v>4.76</v>
      </c>
      <c r="F3" s="31" t="s">
        <v>60</v>
      </c>
      <c r="G3" s="7">
        <v>37.28</v>
      </c>
      <c r="H3" s="42">
        <v>38.08</v>
      </c>
      <c r="I3" s="7">
        <v>29.57</v>
      </c>
      <c r="J3" s="7">
        <v>40.6</v>
      </c>
      <c r="K3" s="29">
        <f t="shared" ref="K3:K12" si="0">G3/H3</f>
        <v>0.97899159663865554</v>
      </c>
      <c r="L3" s="34">
        <v>43483</v>
      </c>
      <c r="M3" s="9">
        <v>101</v>
      </c>
      <c r="N3" s="28">
        <v>0</v>
      </c>
      <c r="O3" s="40" t="s">
        <v>35</v>
      </c>
      <c r="P3" s="38">
        <v>38</v>
      </c>
      <c r="Q3" s="28">
        <v>1.19</v>
      </c>
      <c r="R3" s="28">
        <f t="shared" ref="R3:R12" si="1">G3-Q3-N3</f>
        <v>36.090000000000003</v>
      </c>
      <c r="S3" s="30">
        <f t="shared" ref="S3:S12" si="2">R3/H3-1</f>
        <v>-5.2258403361344352E-2</v>
      </c>
      <c r="T3" s="30">
        <f t="shared" ref="T3:T12" si="3">(P3-R3)/R3</f>
        <v>5.2923247436963049E-2</v>
      </c>
      <c r="U3" s="30">
        <f t="shared" ref="U3:U12" si="4">(1+T3)^(365/M3)-1</f>
        <v>0.20486564676876884</v>
      </c>
      <c r="W3" s="26"/>
      <c r="X3" s="26"/>
    </row>
    <row r="4" spans="1:24" x14ac:dyDescent="0.2">
      <c r="A4" s="12" t="s">
        <v>42</v>
      </c>
      <c r="B4" s="12" t="s">
        <v>43</v>
      </c>
      <c r="C4" s="12" t="s">
        <v>34</v>
      </c>
      <c r="D4" s="9">
        <v>1</v>
      </c>
      <c r="E4" s="27">
        <v>4.26</v>
      </c>
      <c r="F4" s="31" t="s">
        <v>61</v>
      </c>
      <c r="G4" s="7">
        <v>57.36</v>
      </c>
      <c r="H4" s="42">
        <v>57.44</v>
      </c>
      <c r="I4" s="7">
        <v>47.54</v>
      </c>
      <c r="J4" s="7">
        <v>61.59</v>
      </c>
      <c r="K4" s="29">
        <f t="shared" si="0"/>
        <v>0.99860724233983289</v>
      </c>
      <c r="L4" s="34">
        <v>43483</v>
      </c>
      <c r="M4" s="9">
        <v>101</v>
      </c>
      <c r="N4" s="28">
        <v>0.18</v>
      </c>
      <c r="O4" s="40">
        <v>43440</v>
      </c>
      <c r="P4" s="38">
        <v>57.5</v>
      </c>
      <c r="Q4" s="28">
        <v>3.1</v>
      </c>
      <c r="R4" s="28">
        <f t="shared" si="1"/>
        <v>54.08</v>
      </c>
      <c r="S4" s="30">
        <f t="shared" si="2"/>
        <v>-5.8495821727019504E-2</v>
      </c>
      <c r="T4" s="30">
        <f t="shared" si="3"/>
        <v>6.3239644970414233E-2</v>
      </c>
      <c r="U4" s="30">
        <f t="shared" si="4"/>
        <v>0.24807684827939447</v>
      </c>
    </row>
    <row r="5" spans="1:24" x14ac:dyDescent="0.2">
      <c r="A5" s="12" t="s">
        <v>44</v>
      </c>
      <c r="B5" s="12" t="s">
        <v>45</v>
      </c>
      <c r="C5" s="12" t="s">
        <v>36</v>
      </c>
      <c r="D5" s="9">
        <v>1</v>
      </c>
      <c r="E5" s="6">
        <v>4.8</v>
      </c>
      <c r="F5" s="32" t="s">
        <v>59</v>
      </c>
      <c r="G5" s="7">
        <v>46.4</v>
      </c>
      <c r="H5" s="42">
        <v>48.13</v>
      </c>
      <c r="I5" s="7">
        <v>44.68</v>
      </c>
      <c r="J5" s="7">
        <v>60</v>
      </c>
      <c r="K5" s="29">
        <f t="shared" si="0"/>
        <v>0.96405568252649065</v>
      </c>
      <c r="L5" s="34">
        <v>43483</v>
      </c>
      <c r="M5" s="9">
        <v>101</v>
      </c>
      <c r="N5" s="39">
        <v>0.44</v>
      </c>
      <c r="O5" s="41">
        <v>43406</v>
      </c>
      <c r="P5" s="35">
        <v>47</v>
      </c>
      <c r="Q5" s="28">
        <v>2.0499999999999998</v>
      </c>
      <c r="R5" s="28">
        <f t="shared" si="1"/>
        <v>43.910000000000004</v>
      </c>
      <c r="S5" s="30">
        <f t="shared" si="2"/>
        <v>-8.7679202160814484E-2</v>
      </c>
      <c r="T5" s="30">
        <f t="shared" si="3"/>
        <v>7.0371213846504119E-2</v>
      </c>
      <c r="U5" s="30">
        <f t="shared" si="4"/>
        <v>0.27859588684407477</v>
      </c>
    </row>
    <row r="6" spans="1:24" x14ac:dyDescent="0.2">
      <c r="A6" s="12" t="s">
        <v>46</v>
      </c>
      <c r="B6" s="12" t="s">
        <v>47</v>
      </c>
      <c r="C6" s="12" t="s">
        <v>48</v>
      </c>
      <c r="D6" s="9">
        <v>0</v>
      </c>
      <c r="E6" s="36" t="s">
        <v>35</v>
      </c>
      <c r="F6" s="31" t="s">
        <v>35</v>
      </c>
      <c r="G6" s="7">
        <v>28.83</v>
      </c>
      <c r="H6" s="42" t="s">
        <v>35</v>
      </c>
      <c r="I6" s="7">
        <v>25.89</v>
      </c>
      <c r="J6" s="7">
        <v>63.1</v>
      </c>
      <c r="K6" s="29" t="s">
        <v>35</v>
      </c>
      <c r="L6" s="34">
        <v>43483</v>
      </c>
      <c r="M6" s="9">
        <v>101</v>
      </c>
      <c r="N6" s="28">
        <v>0.6</v>
      </c>
      <c r="O6" s="40">
        <v>43419</v>
      </c>
      <c r="P6" s="43">
        <v>30</v>
      </c>
      <c r="Q6" s="28">
        <v>1.65</v>
      </c>
      <c r="R6" s="28">
        <f t="shared" si="1"/>
        <v>26.58</v>
      </c>
      <c r="S6" s="30" t="s">
        <v>35</v>
      </c>
      <c r="T6" s="30">
        <f t="shared" si="3"/>
        <v>0.12866817155756216</v>
      </c>
      <c r="U6" s="30">
        <f t="shared" si="4"/>
        <v>0.54869980149479747</v>
      </c>
      <c r="W6" s="26"/>
      <c r="X6" s="26"/>
    </row>
    <row r="7" spans="1:24" x14ac:dyDescent="0.2">
      <c r="A7" s="12" t="s">
        <v>49</v>
      </c>
      <c r="B7" s="12" t="s">
        <v>50</v>
      </c>
      <c r="C7" s="12" t="s">
        <v>51</v>
      </c>
      <c r="D7" s="9">
        <v>1</v>
      </c>
      <c r="E7" s="27">
        <v>2.91</v>
      </c>
      <c r="F7" s="31" t="s">
        <v>62</v>
      </c>
      <c r="G7" s="7">
        <v>26.9</v>
      </c>
      <c r="H7" s="42">
        <v>27.66</v>
      </c>
      <c r="I7" s="7">
        <v>20.53</v>
      </c>
      <c r="J7" s="7">
        <v>42.155000000000001</v>
      </c>
      <c r="K7" s="29">
        <f t="shared" si="0"/>
        <v>0.97252349963846707</v>
      </c>
      <c r="L7" s="34">
        <v>43483</v>
      </c>
      <c r="M7" s="9">
        <v>101</v>
      </c>
      <c r="N7" s="28">
        <v>0.35</v>
      </c>
      <c r="O7" s="40">
        <v>43423</v>
      </c>
      <c r="P7" s="38">
        <v>27</v>
      </c>
      <c r="Q7" s="28">
        <v>1.85</v>
      </c>
      <c r="R7" s="28">
        <f t="shared" si="1"/>
        <v>24.699999999999996</v>
      </c>
      <c r="S7" s="30">
        <f t="shared" si="2"/>
        <v>-0.1070137382501809</v>
      </c>
      <c r="T7" s="30">
        <f t="shared" si="3"/>
        <v>9.3117408906882776E-2</v>
      </c>
      <c r="U7" s="30">
        <f t="shared" si="4"/>
        <v>0.37954698005488452</v>
      </c>
      <c r="W7" s="26"/>
      <c r="X7" s="26"/>
    </row>
    <row r="8" spans="1:24" x14ac:dyDescent="0.2">
      <c r="A8" s="12" t="s">
        <v>52</v>
      </c>
      <c r="B8" s="12" t="s">
        <v>53</v>
      </c>
      <c r="C8" s="12" t="s">
        <v>54</v>
      </c>
      <c r="D8" s="9">
        <v>1</v>
      </c>
      <c r="E8" s="27">
        <v>2.2200000000000002</v>
      </c>
      <c r="F8" s="31" t="s">
        <v>63</v>
      </c>
      <c r="G8" s="7">
        <v>54.11</v>
      </c>
      <c r="H8" s="42">
        <v>58.67</v>
      </c>
      <c r="I8" s="7">
        <v>53.26</v>
      </c>
      <c r="J8" s="7">
        <v>76.73</v>
      </c>
      <c r="K8" s="29">
        <f t="shared" si="0"/>
        <v>0.92227714334412814</v>
      </c>
      <c r="L8" s="34">
        <v>43483</v>
      </c>
      <c r="M8" s="9">
        <v>101</v>
      </c>
      <c r="N8" s="28">
        <v>0</v>
      </c>
      <c r="O8" s="40" t="s">
        <v>35</v>
      </c>
      <c r="P8" s="38">
        <v>55</v>
      </c>
      <c r="Q8" s="28">
        <v>2.9</v>
      </c>
      <c r="R8" s="28">
        <f t="shared" si="1"/>
        <v>51.21</v>
      </c>
      <c r="S8" s="30">
        <f t="shared" si="2"/>
        <v>-0.12715186637122888</v>
      </c>
      <c r="T8" s="30">
        <f t="shared" si="3"/>
        <v>7.4008982620581906E-2</v>
      </c>
      <c r="U8" s="30">
        <f t="shared" si="4"/>
        <v>0.29436959236546811</v>
      </c>
      <c r="W8" s="26"/>
      <c r="X8" s="26"/>
    </row>
    <row r="9" spans="1:24" x14ac:dyDescent="0.2">
      <c r="A9" s="12" t="s">
        <v>55</v>
      </c>
      <c r="B9" s="12" t="s">
        <v>56</v>
      </c>
      <c r="C9" s="12" t="s">
        <v>34</v>
      </c>
      <c r="D9" s="9">
        <v>1</v>
      </c>
      <c r="E9" s="27">
        <v>2.9</v>
      </c>
      <c r="F9" s="32" t="s">
        <v>64</v>
      </c>
      <c r="G9" s="7">
        <v>33.14</v>
      </c>
      <c r="H9" s="42">
        <v>33.76</v>
      </c>
      <c r="I9" s="7">
        <v>22.13</v>
      </c>
      <c r="J9" s="7">
        <v>35.549900000000001</v>
      </c>
      <c r="K9" s="29">
        <f t="shared" si="0"/>
        <v>0.98163507109004744</v>
      </c>
      <c r="L9" s="34">
        <v>43483</v>
      </c>
      <c r="M9" s="9">
        <v>101</v>
      </c>
      <c r="N9" s="28">
        <v>0.2</v>
      </c>
      <c r="O9" s="41">
        <v>43447</v>
      </c>
      <c r="P9" s="38">
        <v>32.5</v>
      </c>
      <c r="Q9" s="28">
        <v>1.95</v>
      </c>
      <c r="R9" s="28">
        <f t="shared" si="1"/>
        <v>30.990000000000002</v>
      </c>
      <c r="S9" s="30">
        <f t="shared" si="2"/>
        <v>-8.2049763033175238E-2</v>
      </c>
      <c r="T9" s="30">
        <f t="shared" si="3"/>
        <v>4.8725395288802771E-2</v>
      </c>
      <c r="U9" s="30">
        <f t="shared" si="4"/>
        <v>0.18759627312889515</v>
      </c>
      <c r="W9" s="26"/>
      <c r="X9" s="26"/>
    </row>
    <row r="10" spans="1:24" hidden="1" x14ac:dyDescent="0.2">
      <c r="A10" s="12"/>
      <c r="B10" s="12"/>
      <c r="C10" s="12"/>
      <c r="D10" s="9">
        <v>1</v>
      </c>
      <c r="E10" s="27"/>
      <c r="F10" s="31"/>
      <c r="G10" s="7"/>
      <c r="H10" s="42"/>
      <c r="I10" s="7"/>
      <c r="J10" s="7"/>
      <c r="K10" s="29" t="e">
        <f t="shared" si="0"/>
        <v>#DIV/0!</v>
      </c>
      <c r="L10" s="34">
        <v>43483</v>
      </c>
      <c r="M10" s="9">
        <v>101</v>
      </c>
      <c r="N10" s="39"/>
      <c r="O10" s="39"/>
      <c r="P10" s="38"/>
      <c r="Q10" s="28"/>
      <c r="R10" s="28">
        <f t="shared" si="1"/>
        <v>0</v>
      </c>
      <c r="S10" s="30" t="e">
        <f t="shared" si="2"/>
        <v>#DIV/0!</v>
      </c>
      <c r="T10" s="30" t="e">
        <f t="shared" si="3"/>
        <v>#DIV/0!</v>
      </c>
      <c r="U10" s="30" t="e">
        <f t="shared" si="4"/>
        <v>#DIV/0!</v>
      </c>
    </row>
    <row r="11" spans="1:24" hidden="1" x14ac:dyDescent="0.2">
      <c r="A11" s="12"/>
      <c r="B11" s="12"/>
      <c r="C11" s="12"/>
      <c r="D11" s="9">
        <v>1</v>
      </c>
      <c r="E11" s="27"/>
      <c r="F11" s="33"/>
      <c r="G11" s="7"/>
      <c r="H11" s="42"/>
      <c r="I11" s="7"/>
      <c r="J11" s="7"/>
      <c r="K11" s="29" t="e">
        <f t="shared" si="0"/>
        <v>#DIV/0!</v>
      </c>
      <c r="L11" s="34">
        <v>43483</v>
      </c>
      <c r="M11" s="9">
        <v>101</v>
      </c>
      <c r="N11" s="28"/>
      <c r="O11" s="39"/>
      <c r="P11" s="38"/>
      <c r="Q11" s="28"/>
      <c r="R11" s="28">
        <f t="shared" si="1"/>
        <v>0</v>
      </c>
      <c r="S11" s="30" t="e">
        <f t="shared" si="2"/>
        <v>#DIV/0!</v>
      </c>
      <c r="T11" s="30" t="e">
        <f t="shared" si="3"/>
        <v>#DIV/0!</v>
      </c>
      <c r="U11" s="30" t="e">
        <f t="shared" si="4"/>
        <v>#DIV/0!</v>
      </c>
      <c r="W11" s="26"/>
      <c r="X11" s="26"/>
    </row>
    <row r="12" spans="1:24" hidden="1" x14ac:dyDescent="0.2">
      <c r="A12" s="12"/>
      <c r="B12" s="12"/>
      <c r="C12" s="12"/>
      <c r="D12" s="9">
        <v>1</v>
      </c>
      <c r="E12" s="9"/>
      <c r="F12" s="33"/>
      <c r="G12" s="7"/>
      <c r="H12" s="42"/>
      <c r="I12" s="7"/>
      <c r="J12" s="7"/>
      <c r="K12" s="29" t="e">
        <f t="shared" si="0"/>
        <v>#DIV/0!</v>
      </c>
      <c r="L12" s="34">
        <v>43483</v>
      </c>
      <c r="M12" s="9">
        <v>101</v>
      </c>
      <c r="N12" s="28"/>
      <c r="O12" s="41"/>
      <c r="P12" s="38"/>
      <c r="Q12" s="28"/>
      <c r="R12" s="28">
        <f t="shared" si="1"/>
        <v>0</v>
      </c>
      <c r="S12" s="30" t="e">
        <f t="shared" si="2"/>
        <v>#DIV/0!</v>
      </c>
      <c r="T12" s="30" t="e">
        <f t="shared" si="3"/>
        <v>#DIV/0!</v>
      </c>
      <c r="U12" s="30" t="e">
        <f t="shared" si="4"/>
        <v>#DIV/0!</v>
      </c>
      <c r="V12" s="25"/>
      <c r="W12" s="26"/>
      <c r="X12" s="26"/>
    </row>
    <row r="13" spans="1:24" x14ac:dyDescent="0.2">
      <c r="W13" s="26"/>
      <c r="X13" s="26"/>
    </row>
    <row r="14" spans="1:24" x14ac:dyDescent="0.2">
      <c r="A14" s="45" t="s">
        <v>19</v>
      </c>
      <c r="B14" s="45"/>
      <c r="C14" s="45"/>
      <c r="D14" s="45"/>
      <c r="E14" s="45"/>
      <c r="F14" s="45"/>
      <c r="G14" s="45"/>
      <c r="H14" s="45"/>
      <c r="I14" s="45"/>
      <c r="J14" s="45"/>
      <c r="K14" s="45"/>
      <c r="L14" s="45"/>
      <c r="M14" s="45"/>
      <c r="N14" s="45"/>
      <c r="O14" s="45"/>
      <c r="P14" s="45"/>
      <c r="Q14" s="45"/>
      <c r="R14" s="45"/>
      <c r="S14" s="45"/>
      <c r="T14" s="45"/>
      <c r="U14" s="45"/>
    </row>
    <row r="15" spans="1:24" s="5" customFormat="1" ht="38.25" x14ac:dyDescent="0.2">
      <c r="A15" s="3" t="s">
        <v>0</v>
      </c>
      <c r="B15" s="3" t="s">
        <v>1</v>
      </c>
      <c r="C15" s="3" t="s">
        <v>2</v>
      </c>
      <c r="D15" s="4" t="s">
        <v>26</v>
      </c>
      <c r="E15" s="4" t="s">
        <v>21</v>
      </c>
      <c r="F15" s="4" t="str">
        <f t="shared" ref="F15:F23" si="5">F2</f>
        <v>Transaction</v>
      </c>
      <c r="G15" s="4" t="s">
        <v>20</v>
      </c>
      <c r="H15" s="4" t="str">
        <f t="shared" ref="H15:J16" si="6">H2</f>
        <v>Reported Price</v>
      </c>
      <c r="I15" s="4" t="str">
        <f t="shared" si="6"/>
        <v>52w Low</v>
      </c>
      <c r="J15" s="4" t="str">
        <f t="shared" si="6"/>
        <v>52w High</v>
      </c>
      <c r="K15" s="4" t="s">
        <v>15</v>
      </c>
      <c r="L15" s="4" t="s">
        <v>33</v>
      </c>
      <c r="M15" s="4" t="s">
        <v>3</v>
      </c>
      <c r="N15" s="4" t="s">
        <v>4</v>
      </c>
      <c r="O15" s="37" t="s">
        <v>37</v>
      </c>
      <c r="P15" s="4" t="s">
        <v>7</v>
      </c>
      <c r="Q15" s="4" t="s">
        <v>8</v>
      </c>
      <c r="R15" s="4" t="s">
        <v>10</v>
      </c>
      <c r="S15" s="4" t="s">
        <v>17</v>
      </c>
      <c r="T15" s="4" t="s">
        <v>12</v>
      </c>
      <c r="U15" s="4" t="s">
        <v>14</v>
      </c>
    </row>
    <row r="16" spans="1:24" x14ac:dyDescent="0.2">
      <c r="A16" s="12" t="str">
        <f>A3</f>
        <v>BX</v>
      </c>
      <c r="B16" s="12" t="str">
        <f>B3</f>
        <v>Blackstone Group LP</v>
      </c>
      <c r="C16" s="12" t="str">
        <f>C3</f>
        <v>Asset Management</v>
      </c>
      <c r="D16" s="11">
        <f>D3</f>
        <v>1</v>
      </c>
      <c r="E16" s="11">
        <f>E3</f>
        <v>4.76</v>
      </c>
      <c r="F16" s="6" t="str">
        <f t="shared" si="5"/>
        <v>+128.7%</v>
      </c>
      <c r="G16" s="7">
        <f t="shared" ref="G16:G23" si="7">G3</f>
        <v>37.28</v>
      </c>
      <c r="H16" s="7">
        <f t="shared" si="6"/>
        <v>38.08</v>
      </c>
      <c r="I16" s="7">
        <f t="shared" si="6"/>
        <v>29.57</v>
      </c>
      <c r="J16" s="7">
        <f t="shared" si="6"/>
        <v>40.6</v>
      </c>
      <c r="K16" s="8">
        <f t="shared" ref="K16:K25" si="8">G16/H16</f>
        <v>0.97899159663865554</v>
      </c>
      <c r="L16" s="34">
        <f>L3</f>
        <v>43483</v>
      </c>
      <c r="M16" s="11">
        <f>M3</f>
        <v>101</v>
      </c>
      <c r="N16" s="28">
        <f>N3</f>
        <v>0</v>
      </c>
      <c r="O16" s="40" t="str">
        <f>O3</f>
        <v>NA</v>
      </c>
      <c r="P16" s="7">
        <v>38</v>
      </c>
      <c r="Q16" s="7">
        <v>2.35</v>
      </c>
      <c r="R16" s="7">
        <f t="shared" ref="R16:R22" si="9">P16-Q16</f>
        <v>35.65</v>
      </c>
      <c r="S16" s="10">
        <f t="shared" ref="S16:S25" si="10">R16/H16-1</f>
        <v>-6.3813025210084029E-2</v>
      </c>
      <c r="T16" s="10">
        <f>(P16-R16)/R16</f>
        <v>6.5918653576437627E-2</v>
      </c>
      <c r="U16" s="10">
        <f t="shared" ref="U16:U25" si="11">(1+T16)^(365/M16)-1</f>
        <v>0.25947896525687564</v>
      </c>
    </row>
    <row r="17" spans="1:21" x14ac:dyDescent="0.2">
      <c r="A17" s="12" t="str">
        <f>A4</f>
        <v>CBS</v>
      </c>
      <c r="B17" s="12" t="str">
        <f>B4</f>
        <v>CBS Corp</v>
      </c>
      <c r="C17" s="12" t="str">
        <f>C4</f>
        <v>Media - Diversified</v>
      </c>
      <c r="D17" s="11">
        <f t="shared" ref="D17:D25" si="12">D4</f>
        <v>1</v>
      </c>
      <c r="E17" s="11">
        <f t="shared" ref="E17:E25" si="13">E4</f>
        <v>4.26</v>
      </c>
      <c r="F17" s="6" t="str">
        <f t="shared" si="5"/>
        <v>+162.8</v>
      </c>
      <c r="G17" s="7">
        <f t="shared" si="7"/>
        <v>57.36</v>
      </c>
      <c r="H17" s="7">
        <f t="shared" ref="H17:H25" si="14">H4</f>
        <v>57.44</v>
      </c>
      <c r="I17" s="7">
        <f t="shared" ref="I17:J25" si="15">I4</f>
        <v>47.54</v>
      </c>
      <c r="J17" s="7">
        <f t="shared" si="15"/>
        <v>61.59</v>
      </c>
      <c r="K17" s="8">
        <f t="shared" si="8"/>
        <v>0.99860724233983289</v>
      </c>
      <c r="L17" s="34">
        <f t="shared" ref="L17:L25" si="16">L4</f>
        <v>43483</v>
      </c>
      <c r="M17" s="11">
        <f t="shared" ref="M17:N21" si="17">M4</f>
        <v>101</v>
      </c>
      <c r="N17" s="28">
        <f t="shared" si="17"/>
        <v>0.18</v>
      </c>
      <c r="O17" s="40">
        <f t="shared" ref="O17:O25" si="18">O4</f>
        <v>43440</v>
      </c>
      <c r="P17" s="7">
        <v>57.5</v>
      </c>
      <c r="Q17" s="7">
        <v>2.85</v>
      </c>
      <c r="R17" s="7">
        <f t="shared" si="9"/>
        <v>54.65</v>
      </c>
      <c r="S17" s="10">
        <f t="shared" si="10"/>
        <v>-4.8572423398328679E-2</v>
      </c>
      <c r="T17" s="10">
        <f t="shared" ref="T17:T22" si="19">(P17-R17)/R17</f>
        <v>5.215004574565419E-2</v>
      </c>
      <c r="U17" s="10">
        <f t="shared" si="11"/>
        <v>0.20167124635826017</v>
      </c>
    </row>
    <row r="18" spans="1:21" x14ac:dyDescent="0.2">
      <c r="A18" s="12" t="str">
        <f t="shared" ref="A18:C23" si="20">A5</f>
        <v>LAZ</v>
      </c>
      <c r="B18" s="12" t="str">
        <f t="shared" si="20"/>
        <v>Lazard Ltd</v>
      </c>
      <c r="C18" s="12" t="str">
        <f t="shared" si="20"/>
        <v>Capital Markets</v>
      </c>
      <c r="D18" s="11">
        <f t="shared" si="12"/>
        <v>1</v>
      </c>
      <c r="E18" s="11">
        <f t="shared" si="13"/>
        <v>4.8</v>
      </c>
      <c r="F18" s="6" t="str">
        <f t="shared" si="5"/>
        <v>+26.7%</v>
      </c>
      <c r="G18" s="7">
        <f t="shared" si="7"/>
        <v>46.4</v>
      </c>
      <c r="H18" s="7">
        <f t="shared" si="14"/>
        <v>48.13</v>
      </c>
      <c r="I18" s="7">
        <f t="shared" si="15"/>
        <v>44.68</v>
      </c>
      <c r="J18" s="7">
        <f t="shared" si="15"/>
        <v>60</v>
      </c>
      <c r="K18" s="8">
        <f t="shared" si="8"/>
        <v>0.96405568252649065</v>
      </c>
      <c r="L18" s="34">
        <f t="shared" si="16"/>
        <v>43483</v>
      </c>
      <c r="M18" s="11">
        <f t="shared" si="17"/>
        <v>101</v>
      </c>
      <c r="N18" s="28">
        <f t="shared" si="17"/>
        <v>0.44</v>
      </c>
      <c r="O18" s="40">
        <f t="shared" si="18"/>
        <v>43406</v>
      </c>
      <c r="P18" s="7">
        <v>47</v>
      </c>
      <c r="Q18" s="7">
        <v>2.5499999999999998</v>
      </c>
      <c r="R18" s="7">
        <f t="shared" si="9"/>
        <v>44.45</v>
      </c>
      <c r="S18" s="10">
        <f t="shared" si="10"/>
        <v>-7.6459588614169904E-2</v>
      </c>
      <c r="T18" s="10">
        <f t="shared" si="19"/>
        <v>5.736782902137226E-2</v>
      </c>
      <c r="U18" s="10">
        <f t="shared" si="11"/>
        <v>0.22334722364233328</v>
      </c>
    </row>
    <row r="19" spans="1:21" x14ac:dyDescent="0.2">
      <c r="A19" s="12" t="str">
        <f t="shared" si="20"/>
        <v>LB</v>
      </c>
      <c r="B19" s="12" t="str">
        <f t="shared" si="20"/>
        <v>L Brands Inc</v>
      </c>
      <c r="C19" s="12" t="str">
        <f t="shared" si="20"/>
        <v>Apparel Stores</v>
      </c>
      <c r="D19" s="11">
        <f t="shared" si="12"/>
        <v>0</v>
      </c>
      <c r="E19" s="11" t="str">
        <f t="shared" si="13"/>
        <v>NA</v>
      </c>
      <c r="F19" s="6" t="str">
        <f t="shared" si="5"/>
        <v>NA</v>
      </c>
      <c r="G19" s="7">
        <f t="shared" si="7"/>
        <v>28.83</v>
      </c>
      <c r="H19" s="7" t="str">
        <f t="shared" si="14"/>
        <v>NA</v>
      </c>
      <c r="I19" s="7">
        <f t="shared" si="15"/>
        <v>25.89</v>
      </c>
      <c r="J19" s="7">
        <f t="shared" si="15"/>
        <v>63.1</v>
      </c>
      <c r="K19" s="8" t="s">
        <v>35</v>
      </c>
      <c r="L19" s="24">
        <f t="shared" si="16"/>
        <v>43483</v>
      </c>
      <c r="M19" s="11">
        <f t="shared" si="17"/>
        <v>101</v>
      </c>
      <c r="N19" s="28">
        <f t="shared" si="17"/>
        <v>0.6</v>
      </c>
      <c r="O19" s="40">
        <f t="shared" si="18"/>
        <v>43419</v>
      </c>
      <c r="P19" s="7">
        <v>30</v>
      </c>
      <c r="Q19" s="7">
        <v>3.2</v>
      </c>
      <c r="R19" s="7">
        <f t="shared" ref="R19:R21" si="21">P19-Q19</f>
        <v>26.8</v>
      </c>
      <c r="S19" s="10" t="s">
        <v>35</v>
      </c>
      <c r="T19" s="10">
        <f t="shared" si="19"/>
        <v>0.11940298507462684</v>
      </c>
      <c r="U19" s="10">
        <f t="shared" si="11"/>
        <v>0.50324676784271438</v>
      </c>
    </row>
    <row r="20" spans="1:21" x14ac:dyDescent="0.2">
      <c r="A20" s="12" t="str">
        <f t="shared" si="20"/>
        <v>NLSN</v>
      </c>
      <c r="B20" s="12" t="str">
        <f t="shared" si="20"/>
        <v>Nielsen Holdings PLC</v>
      </c>
      <c r="C20" s="12" t="str">
        <f t="shared" si="20"/>
        <v>Business Services</v>
      </c>
      <c r="D20" s="11">
        <f t="shared" si="12"/>
        <v>1</v>
      </c>
      <c r="E20" s="11">
        <f t="shared" si="13"/>
        <v>2.91</v>
      </c>
      <c r="F20" s="6" t="str">
        <f t="shared" si="5"/>
        <v>+19.2%</v>
      </c>
      <c r="G20" s="7">
        <f t="shared" si="7"/>
        <v>26.9</v>
      </c>
      <c r="H20" s="7">
        <f t="shared" si="14"/>
        <v>27.66</v>
      </c>
      <c r="I20" s="7">
        <f t="shared" si="15"/>
        <v>20.53</v>
      </c>
      <c r="J20" s="7">
        <f t="shared" si="15"/>
        <v>42.155000000000001</v>
      </c>
      <c r="K20" s="8">
        <f t="shared" si="8"/>
        <v>0.97252349963846707</v>
      </c>
      <c r="L20" s="24">
        <f t="shared" si="16"/>
        <v>43483</v>
      </c>
      <c r="M20" s="11">
        <f t="shared" si="17"/>
        <v>101</v>
      </c>
      <c r="N20" s="28">
        <f t="shared" si="17"/>
        <v>0.35</v>
      </c>
      <c r="O20" s="44">
        <f t="shared" si="18"/>
        <v>43423</v>
      </c>
      <c r="P20" s="7">
        <v>27</v>
      </c>
      <c r="Q20" s="7">
        <v>2.1</v>
      </c>
      <c r="R20" s="7">
        <f t="shared" si="21"/>
        <v>24.9</v>
      </c>
      <c r="S20" s="10">
        <f t="shared" si="10"/>
        <v>-9.9783080260303691E-2</v>
      </c>
      <c r="T20" s="10">
        <f t="shared" si="19"/>
        <v>8.4337349397590425E-2</v>
      </c>
      <c r="U20" s="10">
        <f t="shared" si="11"/>
        <v>0.33992141746752824</v>
      </c>
    </row>
    <row r="21" spans="1:21" x14ac:dyDescent="0.2">
      <c r="A21" s="12" t="str">
        <f t="shared" si="20"/>
        <v>SRCL</v>
      </c>
      <c r="B21" s="12" t="str">
        <f t="shared" si="20"/>
        <v>Stericycle Inc</v>
      </c>
      <c r="C21" s="12" t="str">
        <f t="shared" si="20"/>
        <v>Waste Management</v>
      </c>
      <c r="D21" s="11">
        <f t="shared" si="12"/>
        <v>1</v>
      </c>
      <c r="E21" s="11">
        <f t="shared" si="13"/>
        <v>2.2200000000000002</v>
      </c>
      <c r="F21" s="6" t="str">
        <f t="shared" si="5"/>
        <v>+25.5%</v>
      </c>
      <c r="G21" s="7">
        <f t="shared" si="7"/>
        <v>54.11</v>
      </c>
      <c r="H21" s="7">
        <f t="shared" si="14"/>
        <v>58.67</v>
      </c>
      <c r="I21" s="7">
        <f t="shared" si="15"/>
        <v>53.26</v>
      </c>
      <c r="J21" s="7">
        <f t="shared" si="15"/>
        <v>76.73</v>
      </c>
      <c r="K21" s="8">
        <f t="shared" si="8"/>
        <v>0.92227714334412814</v>
      </c>
      <c r="L21" s="24">
        <f t="shared" si="16"/>
        <v>43483</v>
      </c>
      <c r="M21" s="11">
        <f t="shared" si="17"/>
        <v>101</v>
      </c>
      <c r="N21" s="28">
        <f t="shared" ref="N21" si="22">N8</f>
        <v>0</v>
      </c>
      <c r="O21" s="44" t="str">
        <f t="shared" si="18"/>
        <v>NA</v>
      </c>
      <c r="P21" s="7">
        <v>55</v>
      </c>
      <c r="Q21" s="7">
        <v>3.4</v>
      </c>
      <c r="R21" s="7">
        <f t="shared" si="21"/>
        <v>51.6</v>
      </c>
      <c r="S21" s="10">
        <f t="shared" si="10"/>
        <v>-0.12050451678881879</v>
      </c>
      <c r="T21" s="10">
        <f t="shared" si="19"/>
        <v>6.5891472868217019E-2</v>
      </c>
      <c r="U21" s="10">
        <f t="shared" si="11"/>
        <v>0.25936290470217505</v>
      </c>
    </row>
    <row r="22" spans="1:21" x14ac:dyDescent="0.2">
      <c r="A22" s="12" t="str">
        <f t="shared" si="20"/>
        <v>VIAB</v>
      </c>
      <c r="B22" s="12" t="str">
        <f t="shared" si="20"/>
        <v>Viacom Inc</v>
      </c>
      <c r="C22" s="12" t="str">
        <f t="shared" si="20"/>
        <v>Media - Diversified</v>
      </c>
      <c r="D22" s="11">
        <f t="shared" si="12"/>
        <v>1</v>
      </c>
      <c r="E22" s="11">
        <f t="shared" si="13"/>
        <v>2.9</v>
      </c>
      <c r="F22" s="6" t="str">
        <f t="shared" si="5"/>
        <v>+66.1%</v>
      </c>
      <c r="G22" s="7">
        <f t="shared" si="7"/>
        <v>33.14</v>
      </c>
      <c r="H22" s="7">
        <f t="shared" si="14"/>
        <v>33.76</v>
      </c>
      <c r="I22" s="7">
        <f t="shared" si="15"/>
        <v>22.13</v>
      </c>
      <c r="J22" s="7">
        <f t="shared" si="15"/>
        <v>35.549900000000001</v>
      </c>
      <c r="K22" s="8">
        <f t="shared" si="8"/>
        <v>0.98163507109004744</v>
      </c>
      <c r="L22" s="24">
        <f t="shared" si="16"/>
        <v>43483</v>
      </c>
      <c r="M22" s="11">
        <f>M9</f>
        <v>101</v>
      </c>
      <c r="N22" s="28">
        <f t="shared" ref="N22" si="23">N9</f>
        <v>0.2</v>
      </c>
      <c r="O22" s="44">
        <f t="shared" si="18"/>
        <v>43447</v>
      </c>
      <c r="P22" s="7">
        <v>32.5</v>
      </c>
      <c r="Q22" s="7">
        <v>1.55</v>
      </c>
      <c r="R22" s="7">
        <f t="shared" si="9"/>
        <v>30.95</v>
      </c>
      <c r="S22" s="10">
        <f t="shared" si="10"/>
        <v>-8.3234597156398027E-2</v>
      </c>
      <c r="T22" s="10">
        <f t="shared" si="19"/>
        <v>5.0080775444264966E-2</v>
      </c>
      <c r="U22" s="10">
        <f t="shared" si="11"/>
        <v>0.19315241217950763</v>
      </c>
    </row>
    <row r="23" spans="1:21" hidden="1" x14ac:dyDescent="0.2">
      <c r="A23" s="12">
        <f t="shared" si="20"/>
        <v>0</v>
      </c>
      <c r="B23" s="12">
        <f t="shared" si="20"/>
        <v>0</v>
      </c>
      <c r="C23" s="12">
        <f t="shared" si="20"/>
        <v>0</v>
      </c>
      <c r="D23" s="11">
        <f t="shared" si="12"/>
        <v>1</v>
      </c>
      <c r="E23" s="11">
        <f t="shared" si="13"/>
        <v>0</v>
      </c>
      <c r="F23" s="6">
        <f t="shared" si="5"/>
        <v>0</v>
      </c>
      <c r="G23" s="7">
        <f t="shared" si="7"/>
        <v>0</v>
      </c>
      <c r="H23" s="7">
        <f t="shared" si="14"/>
        <v>0</v>
      </c>
      <c r="I23" s="7">
        <f t="shared" si="15"/>
        <v>0</v>
      </c>
      <c r="J23" s="7">
        <f t="shared" si="15"/>
        <v>0</v>
      </c>
      <c r="K23" s="8" t="e">
        <f t="shared" si="8"/>
        <v>#DIV/0!</v>
      </c>
      <c r="L23" s="24">
        <f t="shared" si="16"/>
        <v>43483</v>
      </c>
      <c r="M23" s="11">
        <f>M10</f>
        <v>101</v>
      </c>
      <c r="N23" s="28">
        <f t="shared" ref="N23" si="24">N10</f>
        <v>0</v>
      </c>
      <c r="O23" s="40">
        <f t="shared" si="18"/>
        <v>0</v>
      </c>
      <c r="P23" s="7"/>
      <c r="Q23" s="7"/>
      <c r="R23" s="7">
        <f t="shared" ref="R23:R25" si="25">P23-Q23</f>
        <v>0</v>
      </c>
      <c r="S23" s="10" t="e">
        <f t="shared" si="10"/>
        <v>#DIV/0!</v>
      </c>
      <c r="T23" s="10" t="e">
        <f t="shared" ref="T23:T25" si="26">(P23-R23)/R23</f>
        <v>#DIV/0!</v>
      </c>
      <c r="U23" s="10" t="e">
        <f t="shared" si="11"/>
        <v>#DIV/0!</v>
      </c>
    </row>
    <row r="24" spans="1:21" hidden="1" x14ac:dyDescent="0.2">
      <c r="A24" s="12">
        <f t="shared" ref="A24:C25" si="27">A11</f>
        <v>0</v>
      </c>
      <c r="B24" s="12">
        <f t="shared" si="27"/>
        <v>0</v>
      </c>
      <c r="C24" s="12">
        <f t="shared" si="27"/>
        <v>0</v>
      </c>
      <c r="D24" s="11">
        <f t="shared" si="12"/>
        <v>1</v>
      </c>
      <c r="E24" s="11">
        <f t="shared" si="13"/>
        <v>0</v>
      </c>
      <c r="F24" s="6">
        <f t="shared" ref="F24:G24" si="28">F11</f>
        <v>0</v>
      </c>
      <c r="G24" s="7">
        <f t="shared" si="28"/>
        <v>0</v>
      </c>
      <c r="H24" s="7">
        <f t="shared" si="14"/>
        <v>0</v>
      </c>
      <c r="I24" s="7">
        <f t="shared" si="15"/>
        <v>0</v>
      </c>
      <c r="J24" s="7">
        <f t="shared" si="15"/>
        <v>0</v>
      </c>
      <c r="K24" s="8" t="e">
        <f t="shared" si="8"/>
        <v>#DIV/0!</v>
      </c>
      <c r="L24" s="24">
        <f t="shared" si="16"/>
        <v>43483</v>
      </c>
      <c r="M24" s="11">
        <f t="shared" ref="M24:N24" si="29">M11</f>
        <v>101</v>
      </c>
      <c r="N24" s="28">
        <f t="shared" si="29"/>
        <v>0</v>
      </c>
      <c r="O24" s="40">
        <f t="shared" si="18"/>
        <v>0</v>
      </c>
      <c r="P24" s="7"/>
      <c r="Q24" s="7"/>
      <c r="R24" s="7">
        <f t="shared" si="25"/>
        <v>0</v>
      </c>
      <c r="S24" s="10" t="e">
        <f t="shared" si="10"/>
        <v>#DIV/0!</v>
      </c>
      <c r="T24" s="10" t="e">
        <f t="shared" si="26"/>
        <v>#DIV/0!</v>
      </c>
      <c r="U24" s="10" t="e">
        <f t="shared" si="11"/>
        <v>#DIV/0!</v>
      </c>
    </row>
    <row r="25" spans="1:21" hidden="1" x14ac:dyDescent="0.2">
      <c r="A25" s="12">
        <f t="shared" si="27"/>
        <v>0</v>
      </c>
      <c r="B25" s="12">
        <f t="shared" si="27"/>
        <v>0</v>
      </c>
      <c r="C25" s="12">
        <f t="shared" si="27"/>
        <v>0</v>
      </c>
      <c r="D25" s="11">
        <f t="shared" si="12"/>
        <v>1</v>
      </c>
      <c r="E25" s="11">
        <f t="shared" si="13"/>
        <v>0</v>
      </c>
      <c r="F25" s="6">
        <f t="shared" ref="F25:G25" si="30">F12</f>
        <v>0</v>
      </c>
      <c r="G25" s="7">
        <f t="shared" si="30"/>
        <v>0</v>
      </c>
      <c r="H25" s="7">
        <f t="shared" si="14"/>
        <v>0</v>
      </c>
      <c r="I25" s="7">
        <f t="shared" si="15"/>
        <v>0</v>
      </c>
      <c r="J25" s="7">
        <f t="shared" si="15"/>
        <v>0</v>
      </c>
      <c r="K25" s="8" t="e">
        <f t="shared" si="8"/>
        <v>#DIV/0!</v>
      </c>
      <c r="L25" s="24">
        <f t="shared" si="16"/>
        <v>43483</v>
      </c>
      <c r="M25" s="11">
        <f t="shared" ref="M25:N25" si="31">M12</f>
        <v>101</v>
      </c>
      <c r="N25" s="28">
        <f t="shared" si="31"/>
        <v>0</v>
      </c>
      <c r="O25" s="40">
        <f t="shared" si="18"/>
        <v>0</v>
      </c>
      <c r="P25" s="7"/>
      <c r="Q25" s="7"/>
      <c r="R25" s="7">
        <f t="shared" si="25"/>
        <v>0</v>
      </c>
      <c r="S25" s="10" t="e">
        <f t="shared" si="10"/>
        <v>#DIV/0!</v>
      </c>
      <c r="T25" s="10" t="e">
        <f t="shared" si="26"/>
        <v>#DIV/0!</v>
      </c>
      <c r="U25" s="10" t="e">
        <f t="shared" si="11"/>
        <v>#DIV/0!</v>
      </c>
    </row>
    <row r="28" spans="1:21" x14ac:dyDescent="0.2">
      <c r="A28" s="13" t="s">
        <v>25</v>
      </c>
      <c r="B28" s="14"/>
      <c r="C28" s="15"/>
      <c r="D28" s="13"/>
      <c r="E28" s="15"/>
    </row>
    <row r="30" spans="1:21" x14ac:dyDescent="0.2">
      <c r="A30" s="16" t="s">
        <v>24</v>
      </c>
    </row>
    <row r="31" spans="1:21" x14ac:dyDescent="0.2">
      <c r="A31" s="21" t="s">
        <v>26</v>
      </c>
      <c r="B31" s="18" t="s">
        <v>28</v>
      </c>
      <c r="C31" s="18" t="s">
        <v>31</v>
      </c>
      <c r="D31" s="18" t="s">
        <v>27</v>
      </c>
      <c r="E31" s="19"/>
      <c r="F31" s="19"/>
      <c r="G31" s="19"/>
      <c r="H31" s="19"/>
      <c r="I31" s="19"/>
      <c r="J31" s="19"/>
      <c r="K31" s="19"/>
      <c r="L31" s="19"/>
    </row>
    <row r="32" spans="1:21" x14ac:dyDescent="0.2">
      <c r="A32" s="20">
        <v>1</v>
      </c>
      <c r="B32" s="22" t="s">
        <v>38</v>
      </c>
      <c r="C32" s="22" t="s">
        <v>57</v>
      </c>
      <c r="D32" s="17" t="s">
        <v>58</v>
      </c>
    </row>
    <row r="33" spans="1:4" x14ac:dyDescent="0.2">
      <c r="A33" s="20">
        <v>0</v>
      </c>
      <c r="B33" s="22" t="s">
        <v>65</v>
      </c>
      <c r="C33" s="22" t="s">
        <v>35</v>
      </c>
      <c r="D33" s="17" t="s">
        <v>66</v>
      </c>
    </row>
    <row r="34" spans="1:4" x14ac:dyDescent="0.2">
      <c r="A34" s="23"/>
    </row>
  </sheetData>
  <sortState ref="A3:U12">
    <sortCondition ref="A3"/>
  </sortState>
  <mergeCells count="2">
    <mergeCell ref="A1:U1"/>
    <mergeCell ref="A14:U14"/>
  </mergeCells>
  <phoneticPr fontId="7" type="noConversion"/>
  <conditionalFormatting sqref="U16">
    <cfRule type="expression" dxfId="19" priority="13">
      <formula>$U$16&gt;$U$3</formula>
    </cfRule>
  </conditionalFormatting>
  <conditionalFormatting sqref="U17">
    <cfRule type="expression" dxfId="18" priority="12">
      <formula>$U$17&gt;$U$4</formula>
    </cfRule>
  </conditionalFormatting>
  <conditionalFormatting sqref="U20">
    <cfRule type="expression" dxfId="17" priority="9">
      <formula>$U$20&gt;$U$7</formula>
    </cfRule>
  </conditionalFormatting>
  <conditionalFormatting sqref="U19">
    <cfRule type="expression" dxfId="16" priority="10">
      <formula>$U$19&gt;$U$6</formula>
    </cfRule>
  </conditionalFormatting>
  <conditionalFormatting sqref="U18">
    <cfRule type="expression" dxfId="15" priority="11">
      <formula>$U$18&gt;$U$5</formula>
    </cfRule>
  </conditionalFormatting>
  <conditionalFormatting sqref="U21">
    <cfRule type="expression" dxfId="14" priority="8">
      <formula>$U$21&gt;$U$8</formula>
    </cfRule>
  </conditionalFormatting>
  <conditionalFormatting sqref="U23">
    <cfRule type="expression" dxfId="13" priority="7">
      <formula>$U$23&gt;$U$10</formula>
    </cfRule>
  </conditionalFormatting>
  <conditionalFormatting sqref="U24">
    <cfRule type="expression" dxfId="12" priority="6">
      <formula>$U$24&gt;$U$11</formula>
    </cfRule>
  </conditionalFormatting>
  <conditionalFormatting sqref="U25">
    <cfRule type="expression" dxfId="11" priority="4">
      <formula>$U$25&gt;$U$12</formula>
    </cfRule>
  </conditionalFormatting>
  <conditionalFormatting sqref="U22">
    <cfRule type="expression" dxfId="10" priority="2">
      <formula>$U$22&gt;$U$9</formula>
    </cfRule>
  </conditionalFormatting>
  <conditionalFormatting sqref="U3">
    <cfRule type="expression" dxfId="9" priority="21">
      <formula>$U$3&gt;$U$16</formula>
    </cfRule>
  </conditionalFormatting>
  <conditionalFormatting sqref="U4">
    <cfRule type="expression" dxfId="8" priority="22">
      <formula>$U$4&gt;$U$17</formula>
    </cfRule>
  </conditionalFormatting>
  <conditionalFormatting sqref="U5">
    <cfRule type="expression" dxfId="7" priority="23">
      <formula>$U$5&gt;$U$18</formula>
    </cfRule>
  </conditionalFormatting>
  <conditionalFormatting sqref="U6">
    <cfRule type="expression" dxfId="6" priority="24">
      <formula>$U$6&gt;$U$19</formula>
    </cfRule>
  </conditionalFormatting>
  <conditionalFormatting sqref="U7">
    <cfRule type="expression" dxfId="5" priority="25">
      <formula>$U$7&gt;$U$20</formula>
    </cfRule>
  </conditionalFormatting>
  <conditionalFormatting sqref="U8">
    <cfRule type="expression" dxfId="4" priority="26">
      <formula>$U$8&gt;$U$21</formula>
    </cfRule>
  </conditionalFormatting>
  <conditionalFormatting sqref="U10">
    <cfRule type="expression" dxfId="3" priority="27">
      <formula>$U$10&gt;$U$23</formula>
    </cfRule>
  </conditionalFormatting>
  <conditionalFormatting sqref="U11">
    <cfRule type="expression" dxfId="2" priority="28">
      <formula>$U$11&gt;$U$24</formula>
    </cfRule>
  </conditionalFormatting>
  <conditionalFormatting sqref="U12">
    <cfRule type="expression" dxfId="1" priority="29">
      <formula>$U$12&gt;$U$25</formula>
    </cfRule>
  </conditionalFormatting>
  <conditionalFormatting sqref="U9">
    <cfRule type="expression" dxfId="0" priority="30">
      <formula>$U$9&gt;$U$22</formula>
    </cfRule>
  </conditionalFormatting>
  <pageMargins left="0.5" right="0.5" top="1" bottom="1" header="0.5" footer="0.5"/>
  <pageSetup scale="55" orientation="landscape" r:id="rId1"/>
  <headerFooter alignWithMargins="0">
    <oddHeader>&amp;L&amp;G&amp;R&amp;16Covered Call Corner</oddHeader>
    <oddFooter>&amp;LPrices during market hours on 10-09-2018 (bid prices shown)&amp;CContact: erik@frameworkinvesting.com&amp;R+01 646 801 2464 (T)</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showGridLines="0" workbookViewId="0">
      <selection activeCell="U8" sqref="U8"/>
    </sheetView>
  </sheetViews>
  <sheetFormatPr defaultColWidth="9.140625" defaultRowHeight="15" x14ac:dyDescent="0.25"/>
  <cols>
    <col min="1" max="16384" width="9.140625" style="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Covered Call Corner 2018-10-09</vt:lpstr>
      <vt:lpstr>Disclaimer</vt:lpstr>
      <vt:lpstr>'Covered Call Corner 2018-10-09'!Print_Titles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cp:lastPrinted>2018-09-07T18:25:30Z</cp:lastPrinted>
  <dcterms:created xsi:type="dcterms:W3CDTF">2011-04-30T02:50:01Z</dcterms:created>
  <dcterms:modified xsi:type="dcterms:W3CDTF">2018-10-10T14:15:18Z</dcterms:modified>
</cp:coreProperties>
</file>