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ntent/Covered Call Corner/"/>
    </mc:Choice>
  </mc:AlternateContent>
  <xr:revisionPtr revIDLastSave="69" documentId="8_{0FFE0D45-647D-4654-9B35-AE4F63A30AC2}" xr6:coauthVersionLast="34" xr6:coauthVersionMax="34" xr10:uidLastSave="{8A1AC547-2859-4AB7-9A3B-BD8E042C1439}"/>
  <bookViews>
    <workbookView xWindow="0" yWindow="0" windowWidth="14400" windowHeight="6405" xr2:uid="{D4611136-E986-4427-B980-8B12D0E8F2AB}"/>
  </bookViews>
  <sheets>
    <sheet name="Monitor" sheetId="1" r:id="rId1"/>
  </sheets>
  <definedNames>
    <definedName name="_xlnm.Print_Area" localSheetId="0">Monitor!$A$1:$Z$35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9" i="1"/>
  <c r="R30" i="1"/>
  <c r="R31" i="1"/>
  <c r="R32" i="1"/>
  <c r="R33" i="1"/>
  <c r="R34" i="1"/>
  <c r="R35" i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Q30" i="1" l="1"/>
  <c r="T30" i="1" s="1"/>
  <c r="Q32" i="1"/>
  <c r="T32" i="1" s="1"/>
  <c r="Q33" i="1"/>
  <c r="T33" i="1" s="1"/>
  <c r="Q29" i="1"/>
  <c r="T29" i="1" s="1"/>
  <c r="Q34" i="1"/>
  <c r="T34" i="1" s="1"/>
  <c r="Q35" i="1"/>
  <c r="T35" i="1" s="1"/>
  <c r="Q31" i="1"/>
  <c r="T31" i="1" s="1"/>
  <c r="Q28" i="1"/>
  <c r="T28" i="1" s="1"/>
  <c r="R22" i="1" l="1"/>
  <c r="R23" i="1"/>
  <c r="R24" i="1"/>
  <c r="R25" i="1"/>
  <c r="R26" i="1"/>
  <c r="R27" i="1"/>
  <c r="R21" i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Q26" i="1" l="1"/>
  <c r="T26" i="1" s="1"/>
  <c r="Q24" i="1"/>
  <c r="T24" i="1" s="1"/>
  <c r="Q27" i="1"/>
  <c r="T27" i="1" s="1"/>
  <c r="Q25" i="1"/>
  <c r="T25" i="1" s="1"/>
  <c r="Q23" i="1"/>
  <c r="T23" i="1" s="1"/>
  <c r="Q22" i="1"/>
  <c r="T22" i="1" s="1"/>
  <c r="Q21" i="1"/>
  <c r="T21" i="1" s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38" i="1"/>
  <c r="V20" i="1"/>
  <c r="V2" i="1"/>
  <c r="AD8" i="1" s="1"/>
  <c r="Z3" i="1"/>
  <c r="Z4" i="1"/>
  <c r="Z9" i="1"/>
  <c r="Z12" i="1"/>
  <c r="Z15" i="1"/>
  <c r="Z17" i="1"/>
  <c r="Z18" i="1"/>
  <c r="Z38" i="1"/>
  <c r="Y3" i="1"/>
  <c r="Y4" i="1"/>
  <c r="Y5" i="1"/>
  <c r="Y7" i="1"/>
  <c r="Y9" i="1"/>
  <c r="Y10" i="1"/>
  <c r="Y11" i="1"/>
  <c r="Y12" i="1"/>
  <c r="Y13" i="1"/>
  <c r="Y14" i="1"/>
  <c r="Y15" i="1"/>
  <c r="Y16" i="1"/>
  <c r="Y17" i="1"/>
  <c r="Y18" i="1"/>
  <c r="Y19" i="1"/>
  <c r="Y38" i="1"/>
  <c r="Y20" i="1"/>
  <c r="Y2" i="1" l="1"/>
  <c r="T38" i="1"/>
  <c r="W14" i="1"/>
  <c r="W13" i="1"/>
  <c r="W20" i="1"/>
  <c r="W19" i="1"/>
  <c r="W16" i="1"/>
  <c r="R12" i="1"/>
  <c r="R13" i="1"/>
  <c r="R14" i="1"/>
  <c r="R15" i="1"/>
  <c r="R16" i="1"/>
  <c r="R17" i="1"/>
  <c r="R18" i="1"/>
  <c r="R19" i="1"/>
  <c r="R20" i="1"/>
  <c r="M14" i="1"/>
  <c r="N14" i="1" s="1"/>
  <c r="M13" i="1"/>
  <c r="N13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2" i="1"/>
  <c r="N12" i="1" s="1"/>
  <c r="Q19" i="1" l="1"/>
  <c r="T19" i="1" s="1"/>
  <c r="Z19" i="1" s="1"/>
  <c r="Q18" i="1"/>
  <c r="T18" i="1" s="1"/>
  <c r="Q20" i="1"/>
  <c r="T20" i="1" s="1"/>
  <c r="Z20" i="1" s="1"/>
  <c r="Q17" i="1"/>
  <c r="T17" i="1" s="1"/>
  <c r="Q13" i="1"/>
  <c r="T13" i="1" s="1"/>
  <c r="Z13" i="1" s="1"/>
  <c r="Q15" i="1"/>
  <c r="T15" i="1" s="1"/>
  <c r="Q14" i="1"/>
  <c r="T14" i="1" s="1"/>
  <c r="Z14" i="1" s="1"/>
  <c r="Q16" i="1"/>
  <c r="T16" i="1" s="1"/>
  <c r="Z16" i="1" s="1"/>
  <c r="Q12" i="1"/>
  <c r="T12" i="1" s="1"/>
  <c r="W11" i="1" l="1"/>
  <c r="W10" i="1"/>
  <c r="W8" i="1"/>
  <c r="Y8" i="1" s="1"/>
  <c r="W7" i="1"/>
  <c r="W6" i="1"/>
  <c r="Y6" i="1" s="1"/>
  <c r="W5" i="1"/>
  <c r="W2" i="1"/>
  <c r="R11" i="1"/>
  <c r="R10" i="1"/>
  <c r="R7" i="1"/>
  <c r="R5" i="1"/>
  <c r="R4" i="1"/>
  <c r="R3" i="1"/>
  <c r="R2" i="1"/>
  <c r="M11" i="1"/>
  <c r="H11" i="1"/>
  <c r="M10" i="1"/>
  <c r="H10" i="1"/>
  <c r="M9" i="1"/>
  <c r="N9" i="1" s="1"/>
  <c r="M8" i="1"/>
  <c r="H8" i="1"/>
  <c r="M7" i="1"/>
  <c r="H7" i="1"/>
  <c r="M6" i="1"/>
  <c r="H6" i="1"/>
  <c r="M5" i="1"/>
  <c r="H5" i="1"/>
  <c r="M4" i="1"/>
  <c r="N4" i="1" s="1"/>
  <c r="M3" i="1"/>
  <c r="N3" i="1" s="1"/>
  <c r="M2" i="1"/>
  <c r="H2" i="1"/>
  <c r="AD7" i="1" l="1"/>
  <c r="AD9" i="1" s="1"/>
  <c r="AD2" i="1"/>
  <c r="Q9" i="1"/>
  <c r="T9" i="1" s="1"/>
  <c r="Q5" i="1"/>
  <c r="T5" i="1" s="1"/>
  <c r="Z5" i="1" s="1"/>
  <c r="Q6" i="1"/>
  <c r="T6" i="1" s="1"/>
  <c r="Z6" i="1" s="1"/>
  <c r="Q8" i="1"/>
  <c r="T8" i="1" s="1"/>
  <c r="Z8" i="1" s="1"/>
  <c r="Q4" i="1"/>
  <c r="T4" i="1" s="1"/>
  <c r="Q10" i="1"/>
  <c r="T10" i="1" s="1"/>
  <c r="Z10" i="1" s="1"/>
  <c r="Q11" i="1"/>
  <c r="T11" i="1" s="1"/>
  <c r="Z11" i="1" s="1"/>
  <c r="Q7" i="1"/>
  <c r="T7" i="1" s="1"/>
  <c r="Z7" i="1" s="1"/>
  <c r="Q3" i="1"/>
  <c r="T3" i="1" s="1"/>
  <c r="Q2" i="1"/>
  <c r="T2" i="1" s="1"/>
  <c r="Z2" i="1" s="1"/>
  <c r="N10" i="1"/>
  <c r="N8" i="1"/>
  <c r="N2" i="1"/>
  <c r="N7" i="1"/>
  <c r="N11" i="1"/>
  <c r="N5" i="1"/>
  <c r="N6" i="1"/>
  <c r="AD3" i="1" l="1"/>
  <c r="AD4" i="1" s="1"/>
  <c r="AD5" i="1" s="1"/>
</calcChain>
</file>

<file path=xl/sharedStrings.xml><?xml version="1.0" encoding="utf-8"?>
<sst xmlns="http://schemas.openxmlformats.org/spreadsheetml/2006/main" count="203" uniqueCount="126">
  <si>
    <t>Ticker</t>
  </si>
  <si>
    <t>Stock Name</t>
  </si>
  <si>
    <t>Industry</t>
  </si>
  <si>
    <t>Contract</t>
  </si>
  <si>
    <t>Dividend</t>
  </si>
  <si>
    <t>Trade Date</t>
  </si>
  <si>
    <t>AGO</t>
  </si>
  <si>
    <t>Assured Guaranty</t>
  </si>
  <si>
    <t>Insurance - Specialty</t>
  </si>
  <si>
    <t>AMZN</t>
  </si>
  <si>
    <t>Amazon.com</t>
  </si>
  <si>
    <t>Specialty Retail</t>
  </si>
  <si>
    <t>BAM</t>
  </si>
  <si>
    <t>Brookfield Asset Mgmt</t>
  </si>
  <si>
    <t>Asset Management</t>
  </si>
  <si>
    <t>BRK.B</t>
  </si>
  <si>
    <t>Berkshire Hathaway</t>
  </si>
  <si>
    <t>Insurance - Diversified</t>
  </si>
  <si>
    <t>CVS</t>
  </si>
  <si>
    <t>CVS Health</t>
  </si>
  <si>
    <t>Healthcare Plans</t>
  </si>
  <si>
    <t>DIS</t>
  </si>
  <si>
    <t>Walt Disney</t>
  </si>
  <si>
    <t>Media - Diversified</t>
  </si>
  <si>
    <t>GSK</t>
  </si>
  <si>
    <t>GlaxoSmithKline</t>
  </si>
  <si>
    <t>Drug Manufacturers - Major</t>
  </si>
  <si>
    <t>MBI</t>
  </si>
  <si>
    <t>MBIA</t>
  </si>
  <si>
    <t>Insurance - Property &amp; Casualty</t>
  </si>
  <si>
    <t>NYCB</t>
  </si>
  <si>
    <t>New York Community Banc</t>
  </si>
  <si>
    <t>Savings &amp; Cooperative Banks</t>
  </si>
  <si>
    <t>WCC</t>
  </si>
  <si>
    <t>WESCO International</t>
  </si>
  <si>
    <t>Industrial Distribution</t>
  </si>
  <si>
    <t>ATM Option</t>
  </si>
  <si>
    <t>EBP</t>
  </si>
  <si>
    <t>Original Days</t>
  </si>
  <si>
    <t>Original Stock Px</t>
  </si>
  <si>
    <t>Return to EBP</t>
  </si>
  <si>
    <t>Days to Expiration</t>
  </si>
  <si>
    <t>Present Stock Px</t>
  </si>
  <si>
    <t>Original Option Px</t>
  </si>
  <si>
    <t>Option Ask Px</t>
  </si>
  <si>
    <t>Contract #</t>
  </si>
  <si>
    <t>Expected Return</t>
  </si>
  <si>
    <t>Premium</t>
  </si>
  <si>
    <t>Realized?</t>
  </si>
  <si>
    <t>N</t>
  </si>
  <si>
    <t>Y</t>
  </si>
  <si>
    <t>CCC</t>
  </si>
  <si>
    <t>% Ret</t>
  </si>
  <si>
    <t>Ann%</t>
  </si>
  <si>
    <t>AAL</t>
  </si>
  <si>
    <t>American Airlines</t>
  </si>
  <si>
    <t>Airlines</t>
  </si>
  <si>
    <t>ADNT</t>
  </si>
  <si>
    <t>Adient</t>
  </si>
  <si>
    <t>Auto Parts</t>
  </si>
  <si>
    <t>ADT</t>
  </si>
  <si>
    <t>Security &amp; Protection Svcs</t>
  </si>
  <si>
    <t>ALEX</t>
  </si>
  <si>
    <t>Alexander &amp; Baldwin</t>
  </si>
  <si>
    <t>REIT - Diversified</t>
  </si>
  <si>
    <t>FEYE</t>
  </si>
  <si>
    <t>FireEye</t>
  </si>
  <si>
    <t>Software - Application</t>
  </si>
  <si>
    <t>OAK</t>
  </si>
  <si>
    <t>Oaktree Capital</t>
  </si>
  <si>
    <t>OI</t>
  </si>
  <si>
    <t>Owens-Illinois</t>
  </si>
  <si>
    <t>Packaging &amp; Containers</t>
  </si>
  <si>
    <t>RPCGF</t>
  </si>
  <si>
    <t>RPC Group</t>
  </si>
  <si>
    <t>NA</t>
  </si>
  <si>
    <t>SBUX</t>
  </si>
  <si>
    <t>Starbucks</t>
  </si>
  <si>
    <t>Restaurants</t>
  </si>
  <si>
    <t>C/P</t>
  </si>
  <si>
    <t>C</t>
  </si>
  <si>
    <t>P</t>
  </si>
  <si>
    <t>Total Realized</t>
  </si>
  <si>
    <t>Weighted Unrealized</t>
  </si>
  <si>
    <t xml:space="preserve">Realized </t>
  </si>
  <si>
    <t>Unrealized</t>
  </si>
  <si>
    <t>Expected</t>
  </si>
  <si>
    <t>R+U</t>
  </si>
  <si>
    <t>Notional Value</t>
  </si>
  <si>
    <t>Likely Return</t>
  </si>
  <si>
    <t>KMX</t>
  </si>
  <si>
    <t>CarMax</t>
  </si>
  <si>
    <t>Auto and Truck Dealers</t>
  </si>
  <si>
    <t>EIX</t>
  </si>
  <si>
    <t>Edison International</t>
  </si>
  <si>
    <t>Utilities - Regulated Electric</t>
  </si>
  <si>
    <t>FB</t>
  </si>
  <si>
    <t>Facebook</t>
  </si>
  <si>
    <t>Internet Content and Information</t>
  </si>
  <si>
    <t>GE</t>
  </si>
  <si>
    <t>General Electric</t>
  </si>
  <si>
    <t>MET</t>
  </si>
  <si>
    <t>MetLife</t>
  </si>
  <si>
    <t>Insurance - Life</t>
  </si>
  <si>
    <t>MHK</t>
  </si>
  <si>
    <t>Mohawk Industries</t>
  </si>
  <si>
    <t>Home Furnishings</t>
  </si>
  <si>
    <t>NWL</t>
  </si>
  <si>
    <t>Newell Brands</t>
  </si>
  <si>
    <t>Household and Personal Products</t>
  </si>
  <si>
    <t>AZO</t>
  </si>
  <si>
    <t>AutoZone</t>
  </si>
  <si>
    <t>CBS</t>
  </si>
  <si>
    <t>CMCSA</t>
  </si>
  <si>
    <t>Comcast</t>
  </si>
  <si>
    <t>Pay TV</t>
  </si>
  <si>
    <t>ESRX</t>
  </si>
  <si>
    <t>Express Scripts Holding</t>
  </si>
  <si>
    <t>LLY</t>
  </si>
  <si>
    <t>Eli Lilly</t>
  </si>
  <si>
    <t>MDLZ</t>
  </si>
  <si>
    <t>Mondelez International</t>
  </si>
  <si>
    <t>Confectioners</t>
  </si>
  <si>
    <t>XOM</t>
  </si>
  <si>
    <t>Exxon Mobil</t>
  </si>
  <si>
    <t>Oil &amp; Gas Integrated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</si>
</sst>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2" fontId="3" fillId="0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quotePrefix="1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9" fontId="3" fillId="0" borderId="1" xfId="2" applyNumberFormat="1" applyFont="1" applyFill="1" applyBorder="1" applyAlignment="1">
      <alignment horizontal="center"/>
    </xf>
    <xf numFmtId="9" fontId="3" fillId="3" borderId="1" xfId="2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5" fontId="5" fillId="0" borderId="1" xfId="1" applyNumberFormat="1" applyFont="1" applyBorder="1"/>
    <xf numFmtId="0" fontId="5" fillId="0" borderId="0" xfId="0" applyFont="1"/>
    <xf numFmtId="165" fontId="5" fillId="0" borderId="0" xfId="1" applyNumberFormat="1" applyFont="1"/>
    <xf numFmtId="0" fontId="5" fillId="0" borderId="3" xfId="0" applyFont="1" applyBorder="1"/>
    <xf numFmtId="165" fontId="5" fillId="0" borderId="3" xfId="1" applyNumberFormat="1" applyFont="1" applyBorder="1"/>
    <xf numFmtId="165" fontId="2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4" fontId="5" fillId="0" borderId="0" xfId="2" applyNumberFormat="1" applyFont="1"/>
    <xf numFmtId="165" fontId="5" fillId="3" borderId="1" xfId="1" applyNumberFormat="1" applyFont="1" applyFill="1" applyBorder="1"/>
    <xf numFmtId="166" fontId="2" fillId="3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7995-2AE4-4F81-803E-8F82393E0717}">
  <sheetPr>
    <pageSetUpPr fitToPage="1"/>
  </sheetPr>
  <dimension ref="A1:AD38"/>
  <sheetViews>
    <sheetView tabSelected="1" workbookViewId="0">
      <selection activeCell="S5" sqref="S5"/>
    </sheetView>
  </sheetViews>
  <sheetFormatPr defaultRowHeight="15" outlineLevelCol="1" x14ac:dyDescent="0.25"/>
  <cols>
    <col min="2" max="2" width="3.85546875" style="58" bestFit="1" customWidth="1"/>
    <col min="3" max="3" width="7.28515625" bestFit="1" customWidth="1"/>
    <col min="4" max="4" width="23" hidden="1" customWidth="1" outlineLevel="1"/>
    <col min="5" max="5" width="26.85546875" hidden="1" customWidth="1" outlineLevel="1"/>
    <col min="6" max="6" width="9" hidden="1" customWidth="1" outlineLevel="1"/>
    <col min="7" max="7" width="10.5703125" bestFit="1" customWidth="1" collapsed="1"/>
    <col min="8" max="9" width="9" hidden="1" customWidth="1" outlineLevel="1"/>
    <col min="10" max="10" width="9.7109375" bestFit="1" customWidth="1" collapsed="1"/>
    <col min="12" max="12" width="9.7109375" bestFit="1" customWidth="1"/>
    <col min="13" max="15" width="9" hidden="1" customWidth="1" outlineLevel="1"/>
    <col min="16" max="16" width="9.7109375" bestFit="1" customWidth="1" collapsed="1"/>
    <col min="17" max="17" width="9" customWidth="1"/>
    <col min="18" max="18" width="9.42578125" bestFit="1" customWidth="1"/>
    <col min="19" max="22" width="9" customWidth="1"/>
    <col min="23" max="23" width="10" customWidth="1"/>
    <col min="26" max="26" width="10.28515625" customWidth="1"/>
    <col min="29" max="29" width="14.28515625" bestFit="1" customWidth="1"/>
    <col min="30" max="30" width="10" bestFit="1" customWidth="1"/>
  </cols>
  <sheetData>
    <row r="1" spans="1:30" ht="30" customHeight="1" x14ac:dyDescent="0.25">
      <c r="A1" s="1" t="s">
        <v>51</v>
      </c>
      <c r="B1" s="2" t="s">
        <v>79</v>
      </c>
      <c r="C1" s="1" t="s">
        <v>0</v>
      </c>
      <c r="D1" s="1" t="s">
        <v>1</v>
      </c>
      <c r="E1" s="1" t="s">
        <v>2</v>
      </c>
      <c r="F1" s="2" t="s">
        <v>39</v>
      </c>
      <c r="G1" s="2" t="s">
        <v>3</v>
      </c>
      <c r="H1" s="2" t="s">
        <v>38</v>
      </c>
      <c r="I1" s="2" t="s">
        <v>4</v>
      </c>
      <c r="J1" s="2" t="s">
        <v>36</v>
      </c>
      <c r="K1" s="2" t="s">
        <v>43</v>
      </c>
      <c r="L1" s="2" t="s">
        <v>37</v>
      </c>
      <c r="M1" s="2" t="s">
        <v>52</v>
      </c>
      <c r="N1" s="2" t="s">
        <v>53</v>
      </c>
      <c r="O1" s="2" t="s">
        <v>5</v>
      </c>
      <c r="P1" s="2" t="s">
        <v>42</v>
      </c>
      <c r="Q1" s="2" t="s">
        <v>40</v>
      </c>
      <c r="R1" s="2" t="s">
        <v>41</v>
      </c>
      <c r="S1" s="2" t="s">
        <v>44</v>
      </c>
      <c r="T1" s="2" t="s">
        <v>46</v>
      </c>
      <c r="U1" s="2" t="s">
        <v>45</v>
      </c>
      <c r="V1" s="2" t="s">
        <v>88</v>
      </c>
      <c r="W1" s="2" t="s">
        <v>47</v>
      </c>
      <c r="X1" s="2" t="s">
        <v>48</v>
      </c>
      <c r="Y1" s="45" t="s">
        <v>82</v>
      </c>
      <c r="Z1" s="45" t="s">
        <v>83</v>
      </c>
    </row>
    <row r="2" spans="1:30" x14ac:dyDescent="0.25">
      <c r="A2" s="22">
        <v>43221</v>
      </c>
      <c r="B2" s="55" t="s">
        <v>80</v>
      </c>
      <c r="C2" s="3" t="s">
        <v>6</v>
      </c>
      <c r="D2" s="3" t="s">
        <v>7</v>
      </c>
      <c r="E2" s="3" t="s">
        <v>8</v>
      </c>
      <c r="F2" s="5">
        <v>35.116999999999997</v>
      </c>
      <c r="G2" s="6">
        <v>43392</v>
      </c>
      <c r="H2" s="4">
        <f>G2-O2</f>
        <v>162</v>
      </c>
      <c r="I2" s="5">
        <v>0.16</v>
      </c>
      <c r="J2" s="5">
        <v>35</v>
      </c>
      <c r="K2" s="5">
        <v>2.4</v>
      </c>
      <c r="L2" s="5">
        <v>32.557000000000002</v>
      </c>
      <c r="M2" s="7">
        <f t="shared" ref="M2:M11" si="0">(J2-L2)/L2</f>
        <v>7.5037626316921027E-2</v>
      </c>
      <c r="N2" s="38">
        <f t="shared" ref="N2:N11" si="1">(1+M2)^(365/H2)-1</f>
        <v>0.17706442085518637</v>
      </c>
      <c r="O2" s="6">
        <v>43230</v>
      </c>
      <c r="P2" s="14">
        <v>42.03</v>
      </c>
      <c r="Q2" s="15">
        <f>P2/L2-1</f>
        <v>0.2909666124028627</v>
      </c>
      <c r="R2" s="18">
        <f ca="1">G2-TODAY()</f>
        <v>58</v>
      </c>
      <c r="S2" s="18"/>
      <c r="T2" s="7">
        <f t="shared" ref="T2:T35" si="2">IF(Q2&gt;0,M2,IF(X2="N",Q2,"NA"))</f>
        <v>7.5037626316921027E-2</v>
      </c>
      <c r="U2" s="18">
        <v>4</v>
      </c>
      <c r="V2" s="21">
        <f>IF(U2&lt;&gt;0,100*U2*L2,0)</f>
        <v>13022.800000000001</v>
      </c>
      <c r="W2" s="21">
        <f>U2*100*K2</f>
        <v>960</v>
      </c>
      <c r="X2" s="21" t="s">
        <v>49</v>
      </c>
      <c r="Y2" s="54">
        <f>IF(X2="Y",W2,0)</f>
        <v>0</v>
      </c>
      <c r="Z2" s="54">
        <f t="shared" ref="Z2:Z20" si="3">IF(W2="",0,IF(T2&gt;0,W2,U2*100*F2*T2))</f>
        <v>960</v>
      </c>
      <c r="AC2" s="47" t="s">
        <v>84</v>
      </c>
      <c r="AD2" s="48">
        <f>SUM(Y:Y)</f>
        <v>1002</v>
      </c>
    </row>
    <row r="3" spans="1:30" x14ac:dyDescent="0.25">
      <c r="A3" s="23">
        <v>43221</v>
      </c>
      <c r="B3" s="56" t="s">
        <v>80</v>
      </c>
      <c r="C3" s="8" t="s">
        <v>9</v>
      </c>
      <c r="D3" s="8" t="s">
        <v>10</v>
      </c>
      <c r="E3" s="8" t="s">
        <v>11</v>
      </c>
      <c r="F3" s="10">
        <v>1581.15</v>
      </c>
      <c r="G3" s="17">
        <v>43364</v>
      </c>
      <c r="H3" s="9">
        <v>140</v>
      </c>
      <c r="I3" s="10">
        <v>0</v>
      </c>
      <c r="J3" s="10">
        <v>1620</v>
      </c>
      <c r="K3" s="10">
        <v>101.15</v>
      </c>
      <c r="L3" s="10">
        <v>1480</v>
      </c>
      <c r="M3" s="11">
        <f t="shared" si="0"/>
        <v>9.45945945945946E-2</v>
      </c>
      <c r="N3" s="39">
        <f t="shared" si="1"/>
        <v>0.26572383517840303</v>
      </c>
      <c r="O3" s="9"/>
      <c r="P3" s="13">
        <v>1874</v>
      </c>
      <c r="Q3" s="16">
        <f t="shared" ref="Q3:Q11" si="4">P3/L3-1</f>
        <v>0.26621621621621627</v>
      </c>
      <c r="R3" s="19">
        <f t="shared" ref="R3:R11" ca="1" si="5">G3-TODAY()</f>
        <v>30</v>
      </c>
      <c r="S3" s="19"/>
      <c r="T3" s="20">
        <f t="shared" si="2"/>
        <v>9.45945945945946E-2</v>
      </c>
      <c r="U3" s="19"/>
      <c r="V3" s="51">
        <f t="shared" ref="V3:V20" si="6">IF(U3&lt;&gt;0,100*U3*L3,0)</f>
        <v>0</v>
      </c>
      <c r="W3" s="9"/>
      <c r="X3" s="9" t="s">
        <v>49</v>
      </c>
      <c r="Y3" s="46">
        <f t="shared" ref="Y3:Y20" si="7">IF(X3="Y",W3,0)</f>
        <v>0</v>
      </c>
      <c r="Z3" s="46">
        <f t="shared" si="3"/>
        <v>0</v>
      </c>
      <c r="AC3" s="49" t="s">
        <v>85</v>
      </c>
      <c r="AD3" s="50">
        <f>SUM(Z:Z)</f>
        <v>6632.6396073718442</v>
      </c>
    </row>
    <row r="4" spans="1:30" x14ac:dyDescent="0.25">
      <c r="A4" s="23">
        <v>43221</v>
      </c>
      <c r="B4" s="56" t="s">
        <v>80</v>
      </c>
      <c r="C4" s="8" t="s">
        <v>12</v>
      </c>
      <c r="D4" s="8" t="s">
        <v>13</v>
      </c>
      <c r="E4" s="8" t="s">
        <v>14</v>
      </c>
      <c r="F4" s="10">
        <v>39.82</v>
      </c>
      <c r="G4" s="17">
        <v>43364</v>
      </c>
      <c r="H4" s="9">
        <v>140</v>
      </c>
      <c r="I4" s="10">
        <v>0.15</v>
      </c>
      <c r="J4" s="10">
        <v>40</v>
      </c>
      <c r="K4" s="10">
        <v>1.55</v>
      </c>
      <c r="L4" s="10">
        <v>38.120000000000005</v>
      </c>
      <c r="M4" s="11">
        <f t="shared" si="0"/>
        <v>4.9317943336830934E-2</v>
      </c>
      <c r="N4" s="39">
        <f t="shared" si="1"/>
        <v>0.13372518614514517</v>
      </c>
      <c r="O4" s="9"/>
      <c r="P4" s="13">
        <v>42.65</v>
      </c>
      <c r="Q4" s="16">
        <f t="shared" si="4"/>
        <v>0.11883525708289588</v>
      </c>
      <c r="R4" s="19">
        <f t="shared" ca="1" si="5"/>
        <v>30</v>
      </c>
      <c r="S4" s="19"/>
      <c r="T4" s="20">
        <f t="shared" si="2"/>
        <v>4.9317943336830934E-2</v>
      </c>
      <c r="U4" s="19"/>
      <c r="V4" s="51">
        <f t="shared" si="6"/>
        <v>0</v>
      </c>
      <c r="W4" s="9"/>
      <c r="X4" s="9" t="s">
        <v>49</v>
      </c>
      <c r="Y4" s="46">
        <f t="shared" si="7"/>
        <v>0</v>
      </c>
      <c r="Z4" s="46">
        <f t="shared" si="3"/>
        <v>0</v>
      </c>
      <c r="AC4" s="47" t="s">
        <v>87</v>
      </c>
      <c r="AD4" s="48">
        <f>SUM(AD2:AD3)</f>
        <v>7634.6396073718442</v>
      </c>
    </row>
    <row r="5" spans="1:30" x14ac:dyDescent="0.25">
      <c r="A5" s="22">
        <v>43221</v>
      </c>
      <c r="B5" s="55" t="s">
        <v>80</v>
      </c>
      <c r="C5" s="3" t="s">
        <v>15</v>
      </c>
      <c r="D5" s="3" t="s">
        <v>16</v>
      </c>
      <c r="E5" s="3" t="s">
        <v>17</v>
      </c>
      <c r="F5" s="5">
        <v>196.48</v>
      </c>
      <c r="G5" s="6">
        <v>43364</v>
      </c>
      <c r="H5" s="4">
        <f>G5-O5</f>
        <v>135</v>
      </c>
      <c r="I5" s="5">
        <v>0</v>
      </c>
      <c r="J5" s="5">
        <v>200</v>
      </c>
      <c r="K5" s="5">
        <v>8.15</v>
      </c>
      <c r="L5" s="5">
        <v>188.32999999999998</v>
      </c>
      <c r="M5" s="7">
        <f t="shared" si="0"/>
        <v>6.1965698507938281E-2</v>
      </c>
      <c r="N5" s="38">
        <f t="shared" si="1"/>
        <v>0.1765083843753501</v>
      </c>
      <c r="O5" s="6">
        <v>43229</v>
      </c>
      <c r="P5" s="5">
        <v>207.91</v>
      </c>
      <c r="Q5" s="15">
        <f t="shared" si="4"/>
        <v>0.10396644188392723</v>
      </c>
      <c r="R5" s="18">
        <f t="shared" ca="1" si="5"/>
        <v>30</v>
      </c>
      <c r="S5" s="18"/>
      <c r="T5" s="7">
        <f t="shared" si="2"/>
        <v>6.1965698507938281E-2</v>
      </c>
      <c r="U5" s="18">
        <v>2</v>
      </c>
      <c r="V5" s="21">
        <f t="shared" si="6"/>
        <v>37666</v>
      </c>
      <c r="W5" s="21">
        <f>U5*100*K5</f>
        <v>1630</v>
      </c>
      <c r="X5" s="21" t="s">
        <v>49</v>
      </c>
      <c r="Y5" s="54">
        <f t="shared" si="7"/>
        <v>0</v>
      </c>
      <c r="Z5" s="54">
        <f t="shared" si="3"/>
        <v>1630</v>
      </c>
      <c r="AC5" s="47" t="s">
        <v>89</v>
      </c>
      <c r="AD5" s="53">
        <f>AD4/AD8</f>
        <v>3.9228765663328051E-2</v>
      </c>
    </row>
    <row r="6" spans="1:30" x14ac:dyDescent="0.25">
      <c r="A6" s="22">
        <v>43221</v>
      </c>
      <c r="B6" s="55" t="s">
        <v>80</v>
      </c>
      <c r="C6" s="3" t="s">
        <v>18</v>
      </c>
      <c r="D6" s="3" t="s">
        <v>19</v>
      </c>
      <c r="E6" s="3" t="s">
        <v>20</v>
      </c>
      <c r="F6" s="5">
        <v>63.17</v>
      </c>
      <c r="G6" s="6">
        <v>43329</v>
      </c>
      <c r="H6" s="4">
        <f>G6-O6</f>
        <v>99</v>
      </c>
      <c r="I6" s="5">
        <v>0.5</v>
      </c>
      <c r="J6" s="5">
        <v>65</v>
      </c>
      <c r="K6" s="5">
        <v>2.61</v>
      </c>
      <c r="L6" s="5">
        <v>60.06</v>
      </c>
      <c r="M6" s="7">
        <f t="shared" si="0"/>
        <v>8.2251082251082214E-2</v>
      </c>
      <c r="N6" s="38">
        <f t="shared" si="1"/>
        <v>0.33832914077327247</v>
      </c>
      <c r="O6" s="6">
        <v>43230</v>
      </c>
      <c r="P6" s="5">
        <v>73.349999999999994</v>
      </c>
      <c r="Q6" s="15">
        <f t="shared" si="4"/>
        <v>0.22127872127872106</v>
      </c>
      <c r="R6" s="18">
        <v>0</v>
      </c>
      <c r="S6" s="18"/>
      <c r="T6" s="7">
        <f t="shared" si="2"/>
        <v>8.2251082251082214E-2</v>
      </c>
      <c r="U6" s="18">
        <v>2</v>
      </c>
      <c r="V6" s="21">
        <f t="shared" si="6"/>
        <v>12012</v>
      </c>
      <c r="W6" s="21">
        <f>U6*100*K6</f>
        <v>522</v>
      </c>
      <c r="X6" s="21" t="s">
        <v>50</v>
      </c>
      <c r="Y6" s="54">
        <f t="shared" si="7"/>
        <v>522</v>
      </c>
      <c r="Z6" s="54">
        <f t="shared" si="3"/>
        <v>522</v>
      </c>
    </row>
    <row r="7" spans="1:30" x14ac:dyDescent="0.25">
      <c r="A7" s="22">
        <v>43221</v>
      </c>
      <c r="B7" s="55" t="s">
        <v>80</v>
      </c>
      <c r="C7" s="3" t="s">
        <v>21</v>
      </c>
      <c r="D7" s="3" t="s">
        <v>22</v>
      </c>
      <c r="E7" s="3" t="s">
        <v>23</v>
      </c>
      <c r="F7" s="5">
        <v>101.85</v>
      </c>
      <c r="G7" s="6">
        <v>43392</v>
      </c>
      <c r="H7" s="4">
        <f>G7-O7</f>
        <v>162</v>
      </c>
      <c r="I7" s="5">
        <v>0.84</v>
      </c>
      <c r="J7" s="5">
        <v>100</v>
      </c>
      <c r="K7" s="5">
        <v>6.65</v>
      </c>
      <c r="L7" s="5">
        <v>94.359999999999985</v>
      </c>
      <c r="M7" s="7">
        <f t="shared" si="0"/>
        <v>5.9771089444680119E-2</v>
      </c>
      <c r="N7" s="38">
        <f t="shared" si="1"/>
        <v>0.13973784048507021</v>
      </c>
      <c r="O7" s="6">
        <v>43230</v>
      </c>
      <c r="P7" s="5">
        <v>112.3</v>
      </c>
      <c r="Q7" s="15">
        <f t="shared" si="4"/>
        <v>0.19012293344637565</v>
      </c>
      <c r="R7" s="18">
        <f t="shared" ca="1" si="5"/>
        <v>58</v>
      </c>
      <c r="S7" s="18"/>
      <c r="T7" s="7">
        <f t="shared" si="2"/>
        <v>5.9771089444680119E-2</v>
      </c>
      <c r="U7" s="18">
        <v>2</v>
      </c>
      <c r="V7" s="21">
        <f t="shared" si="6"/>
        <v>18871.999999999996</v>
      </c>
      <c r="W7" s="21">
        <f>U7*100*K7</f>
        <v>1330</v>
      </c>
      <c r="X7" s="21" t="s">
        <v>49</v>
      </c>
      <c r="Y7" s="54">
        <f t="shared" si="7"/>
        <v>0</v>
      </c>
      <c r="Z7" s="54">
        <f t="shared" si="3"/>
        <v>1330</v>
      </c>
      <c r="AC7" s="47" t="s">
        <v>86</v>
      </c>
      <c r="AD7" s="48">
        <f>SUM(W:W)</f>
        <v>11046</v>
      </c>
    </row>
    <row r="8" spans="1:30" x14ac:dyDescent="0.25">
      <c r="A8" s="22">
        <v>43221</v>
      </c>
      <c r="B8" s="55" t="s">
        <v>80</v>
      </c>
      <c r="C8" s="3" t="s">
        <v>24</v>
      </c>
      <c r="D8" s="3" t="s">
        <v>25</v>
      </c>
      <c r="E8" s="3" t="s">
        <v>26</v>
      </c>
      <c r="F8" s="5">
        <v>39.695</v>
      </c>
      <c r="G8" s="6">
        <v>43329</v>
      </c>
      <c r="H8" s="4">
        <f>G8-O8</f>
        <v>99</v>
      </c>
      <c r="I8" s="5">
        <v>0.5</v>
      </c>
      <c r="J8" s="5">
        <v>40</v>
      </c>
      <c r="K8" s="5">
        <v>1.2</v>
      </c>
      <c r="L8" s="5">
        <v>37.994999999999997</v>
      </c>
      <c r="M8" s="7">
        <f t="shared" si="0"/>
        <v>5.2770101329122326E-2</v>
      </c>
      <c r="N8" s="38">
        <f t="shared" si="1"/>
        <v>0.20876211095910935</v>
      </c>
      <c r="O8" s="6">
        <v>43230</v>
      </c>
      <c r="P8" s="5">
        <v>41.51</v>
      </c>
      <c r="Q8" s="15">
        <f t="shared" si="4"/>
        <v>9.2512172654296565E-2</v>
      </c>
      <c r="R8" s="18">
        <v>0</v>
      </c>
      <c r="S8" s="18"/>
      <c r="T8" s="7">
        <f t="shared" si="2"/>
        <v>5.2770101329122326E-2</v>
      </c>
      <c r="U8" s="18">
        <v>4</v>
      </c>
      <c r="V8" s="21">
        <f t="shared" si="6"/>
        <v>15197.999999999998</v>
      </c>
      <c r="W8" s="21">
        <f>U8*100*K8</f>
        <v>480</v>
      </c>
      <c r="X8" s="21" t="s">
        <v>50</v>
      </c>
      <c r="Y8" s="54">
        <f t="shared" si="7"/>
        <v>480</v>
      </c>
      <c r="Z8" s="54">
        <f t="shared" si="3"/>
        <v>480</v>
      </c>
      <c r="AC8" s="47" t="s">
        <v>88</v>
      </c>
      <c r="AD8" s="48">
        <f>SUM(V:V)</f>
        <v>194618.40000000002</v>
      </c>
    </row>
    <row r="9" spans="1:30" x14ac:dyDescent="0.25">
      <c r="A9" s="24">
        <v>43221</v>
      </c>
      <c r="B9" s="57" t="s">
        <v>80</v>
      </c>
      <c r="C9" s="12" t="s">
        <v>27</v>
      </c>
      <c r="D9" s="12" t="s">
        <v>28</v>
      </c>
      <c r="E9" s="12" t="s">
        <v>29</v>
      </c>
      <c r="F9" s="10">
        <v>8.59</v>
      </c>
      <c r="G9" s="17">
        <v>43329</v>
      </c>
      <c r="H9" s="9">
        <v>105</v>
      </c>
      <c r="I9" s="10">
        <v>0</v>
      </c>
      <c r="J9" s="10">
        <v>9</v>
      </c>
      <c r="K9" s="10">
        <v>0.67</v>
      </c>
      <c r="L9" s="10">
        <v>7.92</v>
      </c>
      <c r="M9" s="11">
        <f t="shared" si="0"/>
        <v>0.13636363636363638</v>
      </c>
      <c r="N9" s="39">
        <f t="shared" si="1"/>
        <v>0.55951230686816777</v>
      </c>
      <c r="O9" s="9"/>
      <c r="P9" s="13">
        <v>10.345000000000001</v>
      </c>
      <c r="Q9" s="16">
        <f t="shared" si="4"/>
        <v>0.30618686868686873</v>
      </c>
      <c r="R9" s="19">
        <v>0</v>
      </c>
      <c r="S9" s="19"/>
      <c r="T9" s="20">
        <f t="shared" si="2"/>
        <v>0.13636363636363638</v>
      </c>
      <c r="U9" s="19"/>
      <c r="V9" s="51">
        <f t="shared" si="6"/>
        <v>0</v>
      </c>
      <c r="W9" s="9"/>
      <c r="X9" s="9" t="s">
        <v>49</v>
      </c>
      <c r="Y9" s="46">
        <f t="shared" si="7"/>
        <v>0</v>
      </c>
      <c r="Z9" s="46">
        <f t="shared" si="3"/>
        <v>0</v>
      </c>
      <c r="AC9" s="47" t="s">
        <v>46</v>
      </c>
      <c r="AD9" s="53">
        <f>AD7/AD8</f>
        <v>5.6757223366341508E-2</v>
      </c>
    </row>
    <row r="10" spans="1:30" x14ac:dyDescent="0.25">
      <c r="A10" s="22">
        <v>43221</v>
      </c>
      <c r="B10" s="55" t="s">
        <v>80</v>
      </c>
      <c r="C10" s="3" t="s">
        <v>30</v>
      </c>
      <c r="D10" s="3" t="s">
        <v>31</v>
      </c>
      <c r="E10" s="3" t="s">
        <v>32</v>
      </c>
      <c r="F10" s="5">
        <v>11.7486</v>
      </c>
      <c r="G10" s="6">
        <v>43392</v>
      </c>
      <c r="H10" s="4">
        <f>G10-O10</f>
        <v>162</v>
      </c>
      <c r="I10" s="5">
        <v>0.17</v>
      </c>
      <c r="J10" s="5">
        <v>12</v>
      </c>
      <c r="K10" s="5">
        <v>0.5</v>
      </c>
      <c r="L10" s="5">
        <v>11.0786</v>
      </c>
      <c r="M10" s="7">
        <f t="shared" si="0"/>
        <v>8.3169353528424195E-2</v>
      </c>
      <c r="N10" s="38">
        <f t="shared" si="1"/>
        <v>0.19721984283215233</v>
      </c>
      <c r="O10" s="6">
        <v>43230</v>
      </c>
      <c r="P10" s="5">
        <v>11.05</v>
      </c>
      <c r="Q10" s="15">
        <f t="shared" si="4"/>
        <v>-2.5815536259092831E-3</v>
      </c>
      <c r="R10" s="18">
        <f t="shared" ca="1" si="5"/>
        <v>58</v>
      </c>
      <c r="S10" s="18"/>
      <c r="T10" s="7">
        <f t="shared" si="2"/>
        <v>-2.5815536259092831E-3</v>
      </c>
      <c r="U10" s="18">
        <v>10</v>
      </c>
      <c r="V10" s="21">
        <f t="shared" si="6"/>
        <v>11078.6</v>
      </c>
      <c r="W10" s="21">
        <f>U10*100*K10</f>
        <v>500</v>
      </c>
      <c r="X10" s="21" t="s">
        <v>49</v>
      </c>
      <c r="Y10" s="54">
        <f t="shared" si="7"/>
        <v>0</v>
      </c>
      <c r="Z10" s="54">
        <f t="shared" si="3"/>
        <v>-30.329640929357804</v>
      </c>
    </row>
    <row r="11" spans="1:30" x14ac:dyDescent="0.25">
      <c r="A11" s="22">
        <v>43221</v>
      </c>
      <c r="B11" s="55" t="s">
        <v>80</v>
      </c>
      <c r="C11" s="3" t="s">
        <v>33</v>
      </c>
      <c r="D11" s="3" t="s">
        <v>34</v>
      </c>
      <c r="E11" s="3" t="s">
        <v>35</v>
      </c>
      <c r="F11" s="5">
        <v>60.3</v>
      </c>
      <c r="G11" s="6">
        <v>43392</v>
      </c>
      <c r="H11" s="4">
        <f>G11-O11</f>
        <v>162</v>
      </c>
      <c r="I11" s="5">
        <v>0</v>
      </c>
      <c r="J11" s="5">
        <v>60</v>
      </c>
      <c r="K11" s="5">
        <v>4.9000000000000004</v>
      </c>
      <c r="L11" s="5">
        <v>55.4</v>
      </c>
      <c r="M11" s="7">
        <f t="shared" si="0"/>
        <v>8.303249097472927E-2</v>
      </c>
      <c r="N11" s="7">
        <f t="shared" si="1"/>
        <v>0.19687903807437901</v>
      </c>
      <c r="O11" s="6">
        <v>43230</v>
      </c>
      <c r="P11" s="5">
        <v>61.75</v>
      </c>
      <c r="Q11" s="15">
        <f t="shared" si="4"/>
        <v>0.11462093862815892</v>
      </c>
      <c r="R11" s="18">
        <f t="shared" ca="1" si="5"/>
        <v>58</v>
      </c>
      <c r="S11" s="18"/>
      <c r="T11" s="7">
        <f t="shared" si="2"/>
        <v>8.303249097472927E-2</v>
      </c>
      <c r="U11" s="18">
        <v>2</v>
      </c>
      <c r="V11" s="21">
        <f t="shared" si="6"/>
        <v>11080</v>
      </c>
      <c r="W11" s="21">
        <f>U11*100*K11</f>
        <v>980.00000000000011</v>
      </c>
      <c r="X11" s="21" t="s">
        <v>49</v>
      </c>
      <c r="Y11" s="54">
        <f t="shared" si="7"/>
        <v>0</v>
      </c>
      <c r="Z11" s="54">
        <f t="shared" si="3"/>
        <v>980.00000000000011</v>
      </c>
    </row>
    <row r="12" spans="1:30" x14ac:dyDescent="0.25">
      <c r="A12" s="23">
        <v>43252</v>
      </c>
      <c r="B12" s="26" t="s">
        <v>80</v>
      </c>
      <c r="C12" s="25" t="s">
        <v>54</v>
      </c>
      <c r="D12" s="25" t="s">
        <v>55</v>
      </c>
      <c r="E12" s="25" t="s">
        <v>56</v>
      </c>
      <c r="F12" s="26">
        <v>43.78</v>
      </c>
      <c r="G12" s="29">
        <v>43420</v>
      </c>
      <c r="H12" s="27">
        <v>168</v>
      </c>
      <c r="I12" s="28">
        <v>0.1</v>
      </c>
      <c r="J12" s="28">
        <v>45</v>
      </c>
      <c r="K12" s="28">
        <v>3.4</v>
      </c>
      <c r="L12" s="28">
        <v>40.28</v>
      </c>
      <c r="M12" s="11">
        <f t="shared" ref="M12:M13" si="8">(J12-L12)/L12</f>
        <v>0.11717974180734853</v>
      </c>
      <c r="N12" s="11">
        <f t="shared" ref="N12:N13" si="9">(1+M12)^(365/H12)-1</f>
        <v>0.27219316858205622</v>
      </c>
      <c r="O12" s="26"/>
      <c r="P12" s="28">
        <v>40.31</v>
      </c>
      <c r="Q12" s="41">
        <f t="shared" ref="Q12:Q21" si="10">P12/L12-1</f>
        <v>7.4478649453824097E-4</v>
      </c>
      <c r="R12" s="19">
        <f t="shared" ref="R12:R27" ca="1" si="11">G12-TODAY()</f>
        <v>86</v>
      </c>
      <c r="S12" s="28"/>
      <c r="T12" s="30">
        <f t="shared" si="2"/>
        <v>0.11717974180734853</v>
      </c>
      <c r="U12" s="30"/>
      <c r="V12" s="52">
        <f t="shared" si="6"/>
        <v>0</v>
      </c>
      <c r="W12" s="43"/>
      <c r="X12" s="44" t="s">
        <v>49</v>
      </c>
      <c r="Y12" s="46">
        <f t="shared" si="7"/>
        <v>0</v>
      </c>
      <c r="Z12" s="46">
        <f t="shared" si="3"/>
        <v>0</v>
      </c>
    </row>
    <row r="13" spans="1:30" x14ac:dyDescent="0.25">
      <c r="A13" s="22">
        <v>43252</v>
      </c>
      <c r="B13" s="33" t="s">
        <v>81</v>
      </c>
      <c r="C13" s="40" t="s">
        <v>57</v>
      </c>
      <c r="D13" s="40" t="s">
        <v>58</v>
      </c>
      <c r="E13" s="40" t="s">
        <v>59</v>
      </c>
      <c r="F13" s="35">
        <v>56.7</v>
      </c>
      <c r="G13" s="36">
        <v>43392</v>
      </c>
      <c r="H13" s="37">
        <v>133</v>
      </c>
      <c r="I13" s="35">
        <v>0.27500000000000002</v>
      </c>
      <c r="J13" s="35">
        <v>55</v>
      </c>
      <c r="K13" s="35">
        <v>3.1</v>
      </c>
      <c r="L13" s="35">
        <v>51.9</v>
      </c>
      <c r="M13" s="7">
        <f t="shared" si="8"/>
        <v>5.9730250481695599E-2</v>
      </c>
      <c r="N13" s="7">
        <f t="shared" si="9"/>
        <v>0.17258702176365959</v>
      </c>
      <c r="O13" s="36">
        <v>43259</v>
      </c>
      <c r="P13" s="35">
        <v>45.42</v>
      </c>
      <c r="Q13" s="42">
        <f t="shared" si="10"/>
        <v>-0.12485549132947971</v>
      </c>
      <c r="R13" s="18">
        <f t="shared" ca="1" si="11"/>
        <v>58</v>
      </c>
      <c r="S13" s="35"/>
      <c r="T13" s="38">
        <f t="shared" si="2"/>
        <v>-0.12485549132947971</v>
      </c>
      <c r="U13" s="18">
        <v>3</v>
      </c>
      <c r="V13" s="21">
        <f t="shared" si="6"/>
        <v>15570</v>
      </c>
      <c r="W13" s="21">
        <f>U13*100*K13</f>
        <v>930</v>
      </c>
      <c r="X13" s="21" t="s">
        <v>49</v>
      </c>
      <c r="Y13" s="54">
        <f t="shared" si="7"/>
        <v>0</v>
      </c>
      <c r="Z13" s="54">
        <f t="shared" si="3"/>
        <v>-2123.79190751445</v>
      </c>
    </row>
    <row r="14" spans="1:30" x14ac:dyDescent="0.25">
      <c r="A14" s="22">
        <v>43252</v>
      </c>
      <c r="B14" s="33" t="s">
        <v>81</v>
      </c>
      <c r="C14" s="40" t="s">
        <v>60</v>
      </c>
      <c r="D14" s="40" t="s">
        <v>60</v>
      </c>
      <c r="E14" s="40" t="s">
        <v>61</v>
      </c>
      <c r="F14" s="35">
        <v>8.17</v>
      </c>
      <c r="G14" s="36">
        <v>43420</v>
      </c>
      <c r="H14" s="37">
        <v>161</v>
      </c>
      <c r="I14" s="35">
        <v>3.5000000000000003E-2</v>
      </c>
      <c r="J14" s="35">
        <v>7.5</v>
      </c>
      <c r="K14" s="35">
        <v>0.8</v>
      </c>
      <c r="L14" s="35">
        <v>6.7</v>
      </c>
      <c r="M14" s="7">
        <f t="shared" ref="M14" si="12">(J14-L14)/L14</f>
        <v>0.11940298507462684</v>
      </c>
      <c r="N14" s="7">
        <f t="shared" ref="N14" si="13">(1+M14)^(365/H14)-1</f>
        <v>0.29138655882745468</v>
      </c>
      <c r="O14" s="36">
        <v>43259</v>
      </c>
      <c r="P14" s="35">
        <v>9.1300000000000008</v>
      </c>
      <c r="Q14" s="42">
        <f t="shared" si="10"/>
        <v>0.36268656716417924</v>
      </c>
      <c r="R14" s="18">
        <f t="shared" ca="1" si="11"/>
        <v>86</v>
      </c>
      <c r="S14" s="35"/>
      <c r="T14" s="38">
        <f t="shared" si="2"/>
        <v>0.11940298507462684</v>
      </c>
      <c r="U14" s="18">
        <v>20</v>
      </c>
      <c r="V14" s="21">
        <f t="shared" si="6"/>
        <v>13400</v>
      </c>
      <c r="W14" s="21">
        <f>U14*100*K14</f>
        <v>1600</v>
      </c>
      <c r="X14" s="21" t="s">
        <v>49</v>
      </c>
      <c r="Y14" s="54">
        <f t="shared" si="7"/>
        <v>0</v>
      </c>
      <c r="Z14" s="54">
        <f t="shared" si="3"/>
        <v>1600</v>
      </c>
    </row>
    <row r="15" spans="1:30" x14ac:dyDescent="0.25">
      <c r="A15" s="23">
        <v>43252</v>
      </c>
      <c r="B15" s="26" t="s">
        <v>80</v>
      </c>
      <c r="C15" s="25" t="s">
        <v>6</v>
      </c>
      <c r="D15" s="25" t="s">
        <v>7</v>
      </c>
      <c r="E15" s="25" t="s">
        <v>8</v>
      </c>
      <c r="F15" s="26">
        <v>36.090000000000003</v>
      </c>
      <c r="G15" s="29">
        <v>43392</v>
      </c>
      <c r="H15" s="31">
        <v>140</v>
      </c>
      <c r="I15" s="28">
        <v>0.16</v>
      </c>
      <c r="J15" s="28">
        <v>37</v>
      </c>
      <c r="K15" s="28">
        <v>1.69</v>
      </c>
      <c r="L15" s="28">
        <v>34.240000000000009</v>
      </c>
      <c r="M15" s="30">
        <f t="shared" ref="M15:M20" si="14">(J15-L15)/L15</f>
        <v>8.0607476635513736E-2</v>
      </c>
      <c r="N15" s="30">
        <f t="shared" ref="N15:N20" si="15">(1+M15)^(365/H15)-1</f>
        <v>0.22398811963109178</v>
      </c>
      <c r="O15" s="26"/>
      <c r="P15" s="28">
        <v>42.03</v>
      </c>
      <c r="Q15" s="41">
        <f t="shared" si="10"/>
        <v>0.22751168224299034</v>
      </c>
      <c r="R15" s="19">
        <f t="shared" ca="1" si="11"/>
        <v>58</v>
      </c>
      <c r="S15" s="28"/>
      <c r="T15" s="30">
        <f t="shared" si="2"/>
        <v>8.0607476635513736E-2</v>
      </c>
      <c r="U15" s="30"/>
      <c r="V15" s="52">
        <f t="shared" si="6"/>
        <v>0</v>
      </c>
      <c r="W15" s="43"/>
      <c r="X15" s="44" t="s">
        <v>49</v>
      </c>
      <c r="Y15" s="46">
        <f t="shared" si="7"/>
        <v>0</v>
      </c>
      <c r="Z15" s="46">
        <f t="shared" si="3"/>
        <v>0</v>
      </c>
    </row>
    <row r="16" spans="1:30" x14ac:dyDescent="0.25">
      <c r="A16" s="22">
        <v>43252</v>
      </c>
      <c r="B16" s="33" t="s">
        <v>80</v>
      </c>
      <c r="C16" s="32" t="s">
        <v>62</v>
      </c>
      <c r="D16" s="32" t="s">
        <v>63</v>
      </c>
      <c r="E16" s="32" t="s">
        <v>64</v>
      </c>
      <c r="F16" s="33">
        <v>21.74</v>
      </c>
      <c r="G16" s="36">
        <v>43364</v>
      </c>
      <c r="H16" s="34">
        <v>105</v>
      </c>
      <c r="I16" s="35">
        <v>0</v>
      </c>
      <c r="J16" s="35">
        <v>22.5</v>
      </c>
      <c r="K16" s="35">
        <v>0.65</v>
      </c>
      <c r="L16" s="35">
        <v>21.09</v>
      </c>
      <c r="M16" s="38">
        <f t="shared" si="14"/>
        <v>6.6856330014224752E-2</v>
      </c>
      <c r="N16" s="38">
        <f t="shared" si="15"/>
        <v>0.25228043458692917</v>
      </c>
      <c r="O16" s="36">
        <v>43259</v>
      </c>
      <c r="P16" s="35">
        <v>24</v>
      </c>
      <c r="Q16" s="42">
        <f t="shared" si="10"/>
        <v>0.13798008534850648</v>
      </c>
      <c r="R16" s="18">
        <f t="shared" ca="1" si="11"/>
        <v>30</v>
      </c>
      <c r="S16" s="35"/>
      <c r="T16" s="38">
        <f t="shared" si="2"/>
        <v>6.6856330014224752E-2</v>
      </c>
      <c r="U16" s="18">
        <v>7</v>
      </c>
      <c r="V16" s="21">
        <f t="shared" si="6"/>
        <v>14763</v>
      </c>
      <c r="W16" s="21">
        <f>U16*100*K16</f>
        <v>455</v>
      </c>
      <c r="X16" s="21" t="s">
        <v>49</v>
      </c>
      <c r="Y16" s="54">
        <f t="shared" si="7"/>
        <v>0</v>
      </c>
      <c r="Z16" s="54">
        <f t="shared" si="3"/>
        <v>455</v>
      </c>
    </row>
    <row r="17" spans="1:26" x14ac:dyDescent="0.25">
      <c r="A17" s="23">
        <v>43252</v>
      </c>
      <c r="B17" s="26" t="s">
        <v>80</v>
      </c>
      <c r="C17" s="25" t="s">
        <v>65</v>
      </c>
      <c r="D17" s="25" t="s">
        <v>66</v>
      </c>
      <c r="E17" s="25" t="s">
        <v>67</v>
      </c>
      <c r="F17" s="26">
        <v>16.71</v>
      </c>
      <c r="G17" s="29">
        <v>43364</v>
      </c>
      <c r="H17" s="31">
        <v>112</v>
      </c>
      <c r="I17" s="28">
        <v>0</v>
      </c>
      <c r="J17" s="28">
        <v>17</v>
      </c>
      <c r="K17" s="28">
        <v>1.35</v>
      </c>
      <c r="L17" s="28">
        <v>15.360000000000001</v>
      </c>
      <c r="M17" s="30">
        <f t="shared" si="14"/>
        <v>0.10677083333333325</v>
      </c>
      <c r="N17" s="30">
        <f t="shared" si="15"/>
        <v>0.39181308719280805</v>
      </c>
      <c r="O17" s="26"/>
      <c r="P17" s="28">
        <v>14.565</v>
      </c>
      <c r="Q17" s="41">
        <f t="shared" si="10"/>
        <v>-5.1757812500000111E-2</v>
      </c>
      <c r="R17" s="19">
        <f t="shared" ca="1" si="11"/>
        <v>30</v>
      </c>
      <c r="S17" s="28"/>
      <c r="T17" s="30">
        <f t="shared" si="2"/>
        <v>-5.1757812500000111E-2</v>
      </c>
      <c r="U17" s="30"/>
      <c r="V17" s="52">
        <f t="shared" si="6"/>
        <v>0</v>
      </c>
      <c r="W17" s="43"/>
      <c r="X17" s="44" t="s">
        <v>49</v>
      </c>
      <c r="Y17" s="46">
        <f t="shared" si="7"/>
        <v>0</v>
      </c>
      <c r="Z17" s="46">
        <f t="shared" si="3"/>
        <v>0</v>
      </c>
    </row>
    <row r="18" spans="1:26" x14ac:dyDescent="0.25">
      <c r="A18" s="23">
        <v>43252</v>
      </c>
      <c r="B18" s="26" t="s">
        <v>80</v>
      </c>
      <c r="C18" s="25" t="s">
        <v>68</v>
      </c>
      <c r="D18" s="25" t="s">
        <v>69</v>
      </c>
      <c r="E18" s="25" t="s">
        <v>14</v>
      </c>
      <c r="F18" s="26">
        <v>41.65</v>
      </c>
      <c r="G18" s="29">
        <v>43392</v>
      </c>
      <c r="H18" s="31">
        <v>140</v>
      </c>
      <c r="I18" s="28">
        <v>0.96</v>
      </c>
      <c r="J18" s="28">
        <v>40</v>
      </c>
      <c r="K18" s="28">
        <v>2.35</v>
      </c>
      <c r="L18" s="28">
        <v>38.339999999999996</v>
      </c>
      <c r="M18" s="30">
        <f t="shared" si="14"/>
        <v>4.3296817944705371E-2</v>
      </c>
      <c r="N18" s="30">
        <f t="shared" si="15"/>
        <v>0.11684262346592367</v>
      </c>
      <c r="O18" s="26"/>
      <c r="P18" s="28">
        <v>41.4</v>
      </c>
      <c r="Q18" s="41">
        <f t="shared" si="10"/>
        <v>7.9812206572769995E-2</v>
      </c>
      <c r="R18" s="19">
        <f t="shared" ca="1" si="11"/>
        <v>58</v>
      </c>
      <c r="S18" s="28"/>
      <c r="T18" s="30">
        <f t="shared" si="2"/>
        <v>4.3296817944705371E-2</v>
      </c>
      <c r="U18" s="30"/>
      <c r="V18" s="52">
        <f t="shared" si="6"/>
        <v>0</v>
      </c>
      <c r="W18" s="43"/>
      <c r="X18" s="44" t="s">
        <v>49</v>
      </c>
      <c r="Y18" s="46">
        <f t="shared" si="7"/>
        <v>0</v>
      </c>
      <c r="Z18" s="46">
        <f t="shared" si="3"/>
        <v>0</v>
      </c>
    </row>
    <row r="19" spans="1:26" x14ac:dyDescent="0.25">
      <c r="A19" s="22">
        <v>43252</v>
      </c>
      <c r="B19" s="33" t="s">
        <v>80</v>
      </c>
      <c r="C19" s="32" t="s">
        <v>70</v>
      </c>
      <c r="D19" s="32" t="s">
        <v>71</v>
      </c>
      <c r="E19" s="32" t="s">
        <v>72</v>
      </c>
      <c r="F19" s="33">
        <v>18.5</v>
      </c>
      <c r="G19" s="36">
        <v>43420</v>
      </c>
      <c r="H19" s="34">
        <v>161</v>
      </c>
      <c r="I19" s="35">
        <v>0</v>
      </c>
      <c r="J19" s="35">
        <v>19</v>
      </c>
      <c r="K19" s="35">
        <v>1.22</v>
      </c>
      <c r="L19" s="35">
        <v>17.28</v>
      </c>
      <c r="M19" s="38">
        <f t="shared" si="14"/>
        <v>9.9537037037036966E-2</v>
      </c>
      <c r="N19" s="38">
        <f t="shared" si="15"/>
        <v>0.24001256677217087</v>
      </c>
      <c r="O19" s="36">
        <v>43259</v>
      </c>
      <c r="P19" s="35">
        <v>17.96</v>
      </c>
      <c r="Q19" s="42">
        <f t="shared" si="10"/>
        <v>3.935185185185186E-2</v>
      </c>
      <c r="R19" s="18">
        <f t="shared" ca="1" si="11"/>
        <v>86</v>
      </c>
      <c r="S19" s="35"/>
      <c r="T19" s="38">
        <f t="shared" si="2"/>
        <v>9.9537037037036966E-2</v>
      </c>
      <c r="U19" s="18">
        <v>9</v>
      </c>
      <c r="V19" s="21">
        <f t="shared" si="6"/>
        <v>15552.000000000002</v>
      </c>
      <c r="W19" s="21">
        <f>U19*100*K19</f>
        <v>1098</v>
      </c>
      <c r="X19" s="21" t="s">
        <v>49</v>
      </c>
      <c r="Y19" s="54">
        <f t="shared" si="7"/>
        <v>0</v>
      </c>
      <c r="Z19" s="54">
        <f t="shared" si="3"/>
        <v>1098</v>
      </c>
    </row>
    <row r="20" spans="1:26" x14ac:dyDescent="0.25">
      <c r="A20" s="22">
        <v>43252</v>
      </c>
      <c r="B20" s="33" t="s">
        <v>80</v>
      </c>
      <c r="C20" s="32" t="s">
        <v>76</v>
      </c>
      <c r="D20" s="32" t="s">
        <v>77</v>
      </c>
      <c r="E20" s="32" t="s">
        <v>78</v>
      </c>
      <c r="F20" s="33">
        <v>56.85</v>
      </c>
      <c r="G20" s="36">
        <v>43364</v>
      </c>
      <c r="H20" s="33">
        <v>105</v>
      </c>
      <c r="I20" s="35">
        <v>0.3</v>
      </c>
      <c r="J20" s="35">
        <v>57.5</v>
      </c>
      <c r="K20" s="35">
        <v>1.87</v>
      </c>
      <c r="L20" s="35">
        <v>54.680000000000007</v>
      </c>
      <c r="M20" s="38">
        <f t="shared" si="14"/>
        <v>5.1572787125091307E-2</v>
      </c>
      <c r="N20" s="38">
        <f t="shared" si="15"/>
        <v>0.19101628994783848</v>
      </c>
      <c r="O20" s="36">
        <v>43259</v>
      </c>
      <c r="P20" s="35">
        <v>53.82</v>
      </c>
      <c r="Q20" s="42">
        <f t="shared" si="10"/>
        <v>-1.5727871250914571E-2</v>
      </c>
      <c r="R20" s="18">
        <f t="shared" ca="1" si="11"/>
        <v>30</v>
      </c>
      <c r="S20" s="35"/>
      <c r="T20" s="38">
        <f t="shared" si="2"/>
        <v>-1.5727871250914571E-2</v>
      </c>
      <c r="U20" s="18">
        <v>3</v>
      </c>
      <c r="V20" s="21">
        <f t="shared" si="6"/>
        <v>16404.000000000004</v>
      </c>
      <c r="W20" s="21">
        <f>U20*100*K20</f>
        <v>561</v>
      </c>
      <c r="X20" s="21" t="s">
        <v>49</v>
      </c>
      <c r="Y20" s="54">
        <f t="shared" si="7"/>
        <v>0</v>
      </c>
      <c r="Z20" s="54">
        <f t="shared" si="3"/>
        <v>-268.23884418434801</v>
      </c>
    </row>
    <row r="21" spans="1:26" x14ac:dyDescent="0.25">
      <c r="A21" s="23">
        <v>43282</v>
      </c>
      <c r="B21" s="26" t="s">
        <v>80</v>
      </c>
      <c r="C21" s="25" t="s">
        <v>90</v>
      </c>
      <c r="D21" s="25" t="s">
        <v>91</v>
      </c>
      <c r="E21" s="25" t="s">
        <v>92</v>
      </c>
      <c r="F21" s="26">
        <v>77.14</v>
      </c>
      <c r="G21" s="29">
        <v>43392</v>
      </c>
      <c r="H21" s="31">
        <v>98</v>
      </c>
      <c r="I21" s="28">
        <v>0</v>
      </c>
      <c r="J21" s="28">
        <v>77.5</v>
      </c>
      <c r="K21" s="28">
        <v>4.4000000000000004</v>
      </c>
      <c r="L21" s="28">
        <v>72.739999999999995</v>
      </c>
      <c r="M21" s="30">
        <f t="shared" ref="M21:M27" si="16">(J21-L21)/L21</f>
        <v>6.5438548254055609E-2</v>
      </c>
      <c r="N21" s="30">
        <f t="shared" ref="N21:N27" si="17">(1+M21)^(365/H21)-1</f>
        <v>0.26627859725158531</v>
      </c>
      <c r="O21" s="26"/>
      <c r="P21" s="28">
        <v>75.849999999999994</v>
      </c>
      <c r="Q21" s="41">
        <f t="shared" si="10"/>
        <v>4.2755017871872525E-2</v>
      </c>
      <c r="R21" s="19">
        <f t="shared" ca="1" si="11"/>
        <v>58</v>
      </c>
      <c r="S21" s="28"/>
      <c r="T21" s="30">
        <f t="shared" si="2"/>
        <v>6.5438548254055609E-2</v>
      </c>
      <c r="U21" s="30"/>
      <c r="V21" s="52"/>
      <c r="W21" s="43"/>
      <c r="X21" s="44"/>
      <c r="Y21" s="46"/>
      <c r="Z21" s="46"/>
    </row>
    <row r="22" spans="1:26" x14ac:dyDescent="0.25">
      <c r="A22" s="23">
        <v>43282</v>
      </c>
      <c r="B22" s="26" t="s">
        <v>80</v>
      </c>
      <c r="C22" s="25" t="s">
        <v>93</v>
      </c>
      <c r="D22" s="25" t="s">
        <v>94</v>
      </c>
      <c r="E22" s="25" t="s">
        <v>95</v>
      </c>
      <c r="F22" s="26">
        <v>65.56</v>
      </c>
      <c r="G22" s="29">
        <v>43483</v>
      </c>
      <c r="H22" s="31">
        <v>189</v>
      </c>
      <c r="I22" s="28">
        <v>0.60499999999999998</v>
      </c>
      <c r="J22" s="28">
        <v>65</v>
      </c>
      <c r="K22" s="28">
        <v>4</v>
      </c>
      <c r="L22" s="28">
        <v>60.955000000000005</v>
      </c>
      <c r="M22" s="30">
        <f t="shared" si="16"/>
        <v>6.6360429825280856E-2</v>
      </c>
      <c r="N22" s="30">
        <f t="shared" si="17"/>
        <v>0.13211023804228583</v>
      </c>
      <c r="O22" s="26"/>
      <c r="P22" s="28">
        <v>68.959999999999994</v>
      </c>
      <c r="Q22" s="41">
        <f t="shared" ref="Q22:Q27" si="18">P22/L22-1</f>
        <v>0.1313263883192517</v>
      </c>
      <c r="R22" s="19">
        <f t="shared" ca="1" si="11"/>
        <v>149</v>
      </c>
      <c r="S22" s="28"/>
      <c r="T22" s="30">
        <f t="shared" si="2"/>
        <v>6.6360429825280856E-2</v>
      </c>
      <c r="U22" s="30"/>
      <c r="V22" s="52"/>
      <c r="W22" s="43"/>
      <c r="X22" s="44"/>
      <c r="Y22" s="46"/>
      <c r="Z22" s="46"/>
    </row>
    <row r="23" spans="1:26" x14ac:dyDescent="0.25">
      <c r="A23" s="23">
        <v>43282</v>
      </c>
      <c r="B23" s="26" t="s">
        <v>80</v>
      </c>
      <c r="C23" s="25" t="s">
        <v>96</v>
      </c>
      <c r="D23" s="25" t="s">
        <v>97</v>
      </c>
      <c r="E23" s="25" t="s">
        <v>98</v>
      </c>
      <c r="F23" s="26">
        <v>207.11</v>
      </c>
      <c r="G23" s="29">
        <v>43483</v>
      </c>
      <c r="H23" s="31">
        <v>189</v>
      </c>
      <c r="I23" s="28">
        <v>0</v>
      </c>
      <c r="J23" s="28">
        <v>210</v>
      </c>
      <c r="K23" s="28">
        <v>15.85</v>
      </c>
      <c r="L23" s="28">
        <v>191.26000000000002</v>
      </c>
      <c r="M23" s="30">
        <f t="shared" si="16"/>
        <v>9.7981804872947706E-2</v>
      </c>
      <c r="N23" s="30">
        <f t="shared" si="17"/>
        <v>0.19783783894281681</v>
      </c>
      <c r="O23" s="26"/>
      <c r="P23" s="28">
        <v>172.18</v>
      </c>
      <c r="Q23" s="41">
        <f t="shared" si="18"/>
        <v>-9.9759489699885018E-2</v>
      </c>
      <c r="R23" s="19">
        <f t="shared" ca="1" si="11"/>
        <v>149</v>
      </c>
      <c r="S23" s="28"/>
      <c r="T23" s="30" t="str">
        <f t="shared" si="2"/>
        <v>NA</v>
      </c>
      <c r="U23" s="30"/>
      <c r="V23" s="52"/>
      <c r="W23" s="43"/>
      <c r="X23" s="44"/>
      <c r="Y23" s="46"/>
      <c r="Z23" s="46"/>
    </row>
    <row r="24" spans="1:26" x14ac:dyDescent="0.25">
      <c r="A24" s="23">
        <v>43282</v>
      </c>
      <c r="B24" s="26" t="s">
        <v>80</v>
      </c>
      <c r="C24" s="25" t="s">
        <v>99</v>
      </c>
      <c r="D24" s="25" t="s">
        <v>100</v>
      </c>
      <c r="E24" s="25" t="s">
        <v>8</v>
      </c>
      <c r="F24" s="26">
        <v>13.98</v>
      </c>
      <c r="G24" s="29">
        <v>43455</v>
      </c>
      <c r="H24" s="31">
        <v>161</v>
      </c>
      <c r="I24" s="28">
        <v>0.12</v>
      </c>
      <c r="J24" s="28">
        <v>14</v>
      </c>
      <c r="K24" s="28">
        <v>1.05</v>
      </c>
      <c r="L24" s="28">
        <v>12.81</v>
      </c>
      <c r="M24" s="30">
        <f t="shared" si="16"/>
        <v>9.2896174863387942E-2</v>
      </c>
      <c r="N24" s="30">
        <f t="shared" si="17"/>
        <v>0.22309867253165772</v>
      </c>
      <c r="O24" s="26"/>
      <c r="P24" s="28">
        <v>12.6</v>
      </c>
      <c r="Q24" s="41">
        <f t="shared" si="18"/>
        <v>-1.6393442622950838E-2</v>
      </c>
      <c r="R24" s="19">
        <f t="shared" ca="1" si="11"/>
        <v>121</v>
      </c>
      <c r="S24" s="28"/>
      <c r="T24" s="30" t="str">
        <f t="shared" si="2"/>
        <v>NA</v>
      </c>
      <c r="U24" s="30"/>
      <c r="V24" s="52"/>
      <c r="W24" s="43"/>
      <c r="X24" s="44"/>
      <c r="Y24" s="46"/>
      <c r="Z24" s="46"/>
    </row>
    <row r="25" spans="1:26" x14ac:dyDescent="0.25">
      <c r="A25" s="23">
        <v>43282</v>
      </c>
      <c r="B25" s="26" t="s">
        <v>80</v>
      </c>
      <c r="C25" s="25" t="s">
        <v>101</v>
      </c>
      <c r="D25" s="25" t="s">
        <v>102</v>
      </c>
      <c r="E25" s="25" t="s">
        <v>103</v>
      </c>
      <c r="F25" s="26">
        <v>44.29</v>
      </c>
      <c r="G25" s="29">
        <v>43483</v>
      </c>
      <c r="H25" s="31">
        <v>189</v>
      </c>
      <c r="I25" s="28">
        <v>0.42</v>
      </c>
      <c r="J25" s="28">
        <v>45</v>
      </c>
      <c r="K25" s="28">
        <v>3.75</v>
      </c>
      <c r="L25" s="28">
        <v>40.119999999999997</v>
      </c>
      <c r="M25" s="30">
        <f t="shared" si="16"/>
        <v>0.12163509471585252</v>
      </c>
      <c r="N25" s="30">
        <f t="shared" si="17"/>
        <v>0.24817141841021573</v>
      </c>
      <c r="O25" s="26"/>
      <c r="P25" s="28">
        <v>46.83</v>
      </c>
      <c r="Q25" s="41">
        <f t="shared" si="18"/>
        <v>0.16724825523429709</v>
      </c>
      <c r="R25" s="19">
        <f t="shared" ca="1" si="11"/>
        <v>149</v>
      </c>
      <c r="S25" s="28"/>
      <c r="T25" s="30">
        <f t="shared" si="2"/>
        <v>0.12163509471585252</v>
      </c>
      <c r="U25" s="30"/>
      <c r="V25" s="52"/>
      <c r="W25" s="43"/>
      <c r="X25" s="44"/>
      <c r="Y25" s="46"/>
      <c r="Z25" s="46"/>
    </row>
    <row r="26" spans="1:26" x14ac:dyDescent="0.25">
      <c r="A26" s="23">
        <v>43282</v>
      </c>
      <c r="B26" s="26" t="s">
        <v>80</v>
      </c>
      <c r="C26" s="25" t="s">
        <v>104</v>
      </c>
      <c r="D26" s="25" t="s">
        <v>105</v>
      </c>
      <c r="E26" s="25" t="s">
        <v>106</v>
      </c>
      <c r="F26" s="26">
        <v>223.86</v>
      </c>
      <c r="G26" s="29">
        <v>43483</v>
      </c>
      <c r="H26" s="31">
        <v>189</v>
      </c>
      <c r="I26" s="28">
        <v>0</v>
      </c>
      <c r="J26" s="28">
        <v>230</v>
      </c>
      <c r="K26" s="28">
        <v>14.5</v>
      </c>
      <c r="L26" s="28">
        <v>209.36</v>
      </c>
      <c r="M26" s="30">
        <f t="shared" si="16"/>
        <v>9.8586167367214289E-2</v>
      </c>
      <c r="N26" s="30">
        <f t="shared" si="17"/>
        <v>0.19911146735115559</v>
      </c>
      <c r="O26" s="26"/>
      <c r="P26" s="28">
        <v>193.595</v>
      </c>
      <c r="Q26" s="41">
        <f t="shared" si="18"/>
        <v>-7.5300917080626695E-2</v>
      </c>
      <c r="R26" s="19">
        <f t="shared" ca="1" si="11"/>
        <v>149</v>
      </c>
      <c r="S26" s="28"/>
      <c r="T26" s="30" t="str">
        <f t="shared" si="2"/>
        <v>NA</v>
      </c>
      <c r="U26" s="30"/>
      <c r="V26" s="52"/>
      <c r="W26" s="43"/>
      <c r="X26" s="44"/>
      <c r="Y26" s="46"/>
      <c r="Z26" s="46"/>
    </row>
    <row r="27" spans="1:26" x14ac:dyDescent="0.25">
      <c r="A27" s="23">
        <v>43282</v>
      </c>
      <c r="B27" s="26" t="s">
        <v>80</v>
      </c>
      <c r="C27" s="25" t="s">
        <v>107</v>
      </c>
      <c r="D27" s="25" t="s">
        <v>108</v>
      </c>
      <c r="E27" s="25" t="s">
        <v>109</v>
      </c>
      <c r="F27" s="26">
        <v>27.81</v>
      </c>
      <c r="G27" s="29">
        <v>43455</v>
      </c>
      <c r="H27" s="31">
        <v>161</v>
      </c>
      <c r="I27" s="28">
        <v>0.23</v>
      </c>
      <c r="J27" s="28">
        <v>28</v>
      </c>
      <c r="K27" s="28">
        <v>2.2999999999999998</v>
      </c>
      <c r="L27" s="28">
        <v>25.279999999999998</v>
      </c>
      <c r="M27" s="30">
        <f t="shared" si="16"/>
        <v>0.10759493670886086</v>
      </c>
      <c r="N27" s="30">
        <f t="shared" si="17"/>
        <v>0.26071007580657546</v>
      </c>
      <c r="O27" s="26"/>
      <c r="P27" s="28">
        <v>21.8</v>
      </c>
      <c r="Q27" s="41">
        <f t="shared" si="18"/>
        <v>-0.13765822784810111</v>
      </c>
      <c r="R27" s="19">
        <f t="shared" ca="1" si="11"/>
        <v>121</v>
      </c>
      <c r="S27" s="28"/>
      <c r="T27" s="30" t="str">
        <f t="shared" si="2"/>
        <v>NA</v>
      </c>
      <c r="U27" s="30"/>
      <c r="V27" s="52"/>
      <c r="W27" s="43"/>
      <c r="X27" s="44"/>
      <c r="Y27" s="46"/>
      <c r="Z27" s="46"/>
    </row>
    <row r="28" spans="1:26" x14ac:dyDescent="0.25">
      <c r="A28" s="23">
        <v>43313</v>
      </c>
      <c r="B28" s="26" t="s">
        <v>80</v>
      </c>
      <c r="C28" s="25" t="s">
        <v>110</v>
      </c>
      <c r="D28" s="25" t="s">
        <v>111</v>
      </c>
      <c r="E28" s="25" t="s">
        <v>11</v>
      </c>
      <c r="F28" s="26">
        <v>732.68</v>
      </c>
      <c r="G28" s="29">
        <v>43455</v>
      </c>
      <c r="H28" s="31">
        <v>135</v>
      </c>
      <c r="I28" s="28">
        <v>0</v>
      </c>
      <c r="J28" s="28">
        <v>740</v>
      </c>
      <c r="K28" s="28">
        <v>44.9</v>
      </c>
      <c r="L28" s="28">
        <v>687.78</v>
      </c>
      <c r="M28" s="30">
        <f t="shared" ref="M28:M35" si="19">(J28-L28)/L28</f>
        <v>7.5925441274826297E-2</v>
      </c>
      <c r="N28" s="30">
        <f t="shared" ref="N28:N35" si="20">(1+M28)^(365/H28)-1</f>
        <v>0.21879198483924678</v>
      </c>
      <c r="O28" s="26"/>
      <c r="P28" s="28">
        <v>767.43</v>
      </c>
      <c r="Q28" s="41">
        <f t="shared" ref="Q28:Q35" si="21">P28/L28-1</f>
        <v>0.1158073802669457</v>
      </c>
      <c r="R28" s="19">
        <f t="shared" ref="R28:R35" ca="1" si="22">G28-TODAY()</f>
        <v>121</v>
      </c>
      <c r="S28" s="28"/>
      <c r="T28" s="30">
        <f t="shared" si="2"/>
        <v>7.5925441274826297E-2</v>
      </c>
      <c r="U28" s="30"/>
      <c r="V28" s="52"/>
      <c r="W28" s="43"/>
      <c r="X28" s="44"/>
      <c r="Y28" s="46"/>
      <c r="Z28" s="46"/>
    </row>
    <row r="29" spans="1:26" x14ac:dyDescent="0.25">
      <c r="A29" s="23">
        <v>43313</v>
      </c>
      <c r="B29" s="26" t="s">
        <v>80</v>
      </c>
      <c r="C29" s="25" t="s">
        <v>112</v>
      </c>
      <c r="D29" s="25" t="s">
        <v>112</v>
      </c>
      <c r="E29" s="25" t="s">
        <v>23</v>
      </c>
      <c r="F29" s="26">
        <v>53.2</v>
      </c>
      <c r="G29" s="29">
        <v>43420</v>
      </c>
      <c r="H29" s="31">
        <v>100</v>
      </c>
      <c r="I29" s="28">
        <v>0.18</v>
      </c>
      <c r="J29" s="28">
        <v>55</v>
      </c>
      <c r="K29" s="28">
        <v>2.31</v>
      </c>
      <c r="L29" s="28">
        <v>50.71</v>
      </c>
      <c r="M29" s="30">
        <f t="shared" si="19"/>
        <v>8.4598698481561804E-2</v>
      </c>
      <c r="N29" s="30">
        <f t="shared" si="20"/>
        <v>0.34503051738669099</v>
      </c>
      <c r="O29" s="26"/>
      <c r="P29" s="28">
        <v>54</v>
      </c>
      <c r="Q29" s="41">
        <f t="shared" si="21"/>
        <v>6.4878722145533363E-2</v>
      </c>
      <c r="R29" s="19">
        <f t="shared" ca="1" si="22"/>
        <v>86</v>
      </c>
      <c r="S29" s="28"/>
      <c r="T29" s="30">
        <f t="shared" si="2"/>
        <v>8.4598698481561804E-2</v>
      </c>
      <c r="U29" s="30"/>
      <c r="V29" s="52"/>
      <c r="W29" s="43"/>
      <c r="X29" s="44"/>
      <c r="Y29" s="46"/>
      <c r="Z29" s="46"/>
    </row>
    <row r="30" spans="1:26" x14ac:dyDescent="0.25">
      <c r="A30" s="23">
        <v>43313</v>
      </c>
      <c r="B30" s="26" t="s">
        <v>80</v>
      </c>
      <c r="C30" s="25" t="s">
        <v>113</v>
      </c>
      <c r="D30" s="25" t="s">
        <v>114</v>
      </c>
      <c r="E30" s="25" t="s">
        <v>115</v>
      </c>
      <c r="F30" s="26">
        <v>35.020000000000003</v>
      </c>
      <c r="G30" s="29">
        <v>43420</v>
      </c>
      <c r="H30" s="31">
        <v>100</v>
      </c>
      <c r="I30" s="28">
        <v>0.19</v>
      </c>
      <c r="J30" s="28">
        <v>35</v>
      </c>
      <c r="K30" s="28">
        <v>1.77</v>
      </c>
      <c r="L30" s="28">
        <v>33.06</v>
      </c>
      <c r="M30" s="30">
        <f t="shared" si="19"/>
        <v>5.8681185722927937E-2</v>
      </c>
      <c r="N30" s="30">
        <f t="shared" si="20"/>
        <v>0.23138245724022988</v>
      </c>
      <c r="O30" s="26"/>
      <c r="P30" s="28">
        <v>35.6</v>
      </c>
      <c r="Q30" s="41">
        <f t="shared" si="21"/>
        <v>7.6830006049606769E-2</v>
      </c>
      <c r="R30" s="19">
        <f t="shared" ca="1" si="22"/>
        <v>86</v>
      </c>
      <c r="S30" s="28"/>
      <c r="T30" s="30">
        <f t="shared" si="2"/>
        <v>5.8681185722927937E-2</v>
      </c>
      <c r="U30" s="30"/>
      <c r="V30" s="52"/>
      <c r="W30" s="43"/>
      <c r="X30" s="44"/>
      <c r="Y30" s="46"/>
      <c r="Z30" s="46"/>
    </row>
    <row r="31" spans="1:26" x14ac:dyDescent="0.25">
      <c r="A31" s="23">
        <v>43313</v>
      </c>
      <c r="B31" s="26" t="s">
        <v>80</v>
      </c>
      <c r="C31" s="25" t="s">
        <v>116</v>
      </c>
      <c r="D31" s="25" t="s">
        <v>117</v>
      </c>
      <c r="E31" s="25" t="s">
        <v>20</v>
      </c>
      <c r="F31" s="26">
        <v>78.75</v>
      </c>
      <c r="G31" s="29">
        <v>43420</v>
      </c>
      <c r="H31" s="31">
        <v>100</v>
      </c>
      <c r="I31" s="28">
        <v>0</v>
      </c>
      <c r="J31" s="28">
        <v>80</v>
      </c>
      <c r="K31" s="28">
        <v>4.95</v>
      </c>
      <c r="L31" s="28">
        <v>73.8</v>
      </c>
      <c r="M31" s="30">
        <f t="shared" si="19"/>
        <v>8.4010840108401125E-2</v>
      </c>
      <c r="N31" s="30">
        <f t="shared" si="20"/>
        <v>0.3423715272803225</v>
      </c>
      <c r="O31" s="26"/>
      <c r="P31" s="28">
        <v>87.45</v>
      </c>
      <c r="Q31" s="41">
        <f t="shared" si="21"/>
        <v>0.18495934959349603</v>
      </c>
      <c r="R31" s="19">
        <f t="shared" ca="1" si="22"/>
        <v>86</v>
      </c>
      <c r="S31" s="28"/>
      <c r="T31" s="30">
        <f t="shared" si="2"/>
        <v>8.4010840108401125E-2</v>
      </c>
      <c r="U31" s="30"/>
      <c r="V31" s="52"/>
      <c r="W31" s="43"/>
      <c r="X31" s="44"/>
      <c r="Y31" s="46"/>
      <c r="Z31" s="46"/>
    </row>
    <row r="32" spans="1:26" x14ac:dyDescent="0.25">
      <c r="A32" s="23">
        <v>43313</v>
      </c>
      <c r="B32" s="26" t="s">
        <v>80</v>
      </c>
      <c r="C32" s="25" t="s">
        <v>118</v>
      </c>
      <c r="D32" s="25" t="s">
        <v>119</v>
      </c>
      <c r="E32" s="25" t="s">
        <v>26</v>
      </c>
      <c r="F32" s="26">
        <v>102.24</v>
      </c>
      <c r="G32" s="29">
        <v>43420</v>
      </c>
      <c r="H32" s="31">
        <v>100</v>
      </c>
      <c r="I32" s="28">
        <v>0.5625</v>
      </c>
      <c r="J32" s="28">
        <v>105</v>
      </c>
      <c r="K32" s="28">
        <v>3.25</v>
      </c>
      <c r="L32" s="28">
        <v>98.427499999999995</v>
      </c>
      <c r="M32" s="30">
        <f t="shared" si="19"/>
        <v>6.6775037464123402E-2</v>
      </c>
      <c r="N32" s="30">
        <f t="shared" si="20"/>
        <v>0.26609380257480408</v>
      </c>
      <c r="O32" s="26"/>
      <c r="P32" s="28">
        <v>105.07</v>
      </c>
      <c r="Q32" s="41">
        <f t="shared" si="21"/>
        <v>6.7486220822432719E-2</v>
      </c>
      <c r="R32" s="19">
        <f t="shared" ca="1" si="22"/>
        <v>86</v>
      </c>
      <c r="S32" s="28"/>
      <c r="T32" s="30">
        <f t="shared" si="2"/>
        <v>6.6775037464123402E-2</v>
      </c>
      <c r="U32" s="30"/>
      <c r="V32" s="52"/>
      <c r="W32" s="43"/>
      <c r="X32" s="44"/>
      <c r="Y32" s="46"/>
      <c r="Z32" s="46"/>
    </row>
    <row r="33" spans="1:26" x14ac:dyDescent="0.25">
      <c r="A33" s="23">
        <v>43313</v>
      </c>
      <c r="B33" s="26" t="s">
        <v>80</v>
      </c>
      <c r="C33" s="25" t="s">
        <v>120</v>
      </c>
      <c r="D33" s="25" t="s">
        <v>121</v>
      </c>
      <c r="E33" s="25" t="s">
        <v>122</v>
      </c>
      <c r="F33" s="26">
        <v>42.72</v>
      </c>
      <c r="G33" s="29">
        <v>43455</v>
      </c>
      <c r="H33" s="31">
        <v>135</v>
      </c>
      <c r="I33" s="28">
        <v>0.26</v>
      </c>
      <c r="J33" s="28">
        <v>43</v>
      </c>
      <c r="K33" s="28">
        <v>1.68</v>
      </c>
      <c r="L33" s="28">
        <v>40.78</v>
      </c>
      <c r="M33" s="30">
        <f t="shared" si="19"/>
        <v>5.4438450220696391E-2</v>
      </c>
      <c r="N33" s="30">
        <f t="shared" si="20"/>
        <v>0.15409775442089368</v>
      </c>
      <c r="O33" s="26"/>
      <c r="P33" s="28">
        <v>42.55</v>
      </c>
      <c r="Q33" s="41">
        <f t="shared" si="21"/>
        <v>4.3403629230014618E-2</v>
      </c>
      <c r="R33" s="19">
        <f t="shared" ca="1" si="22"/>
        <v>121</v>
      </c>
      <c r="S33" s="28"/>
      <c r="T33" s="30">
        <f t="shared" si="2"/>
        <v>5.4438450220696391E-2</v>
      </c>
      <c r="U33" s="30"/>
      <c r="V33" s="52"/>
      <c r="W33" s="43"/>
      <c r="X33" s="44"/>
      <c r="Y33" s="46"/>
      <c r="Z33" s="46"/>
    </row>
    <row r="34" spans="1:26" x14ac:dyDescent="0.25">
      <c r="A34" s="23">
        <v>43313</v>
      </c>
      <c r="B34" s="26" t="s">
        <v>80</v>
      </c>
      <c r="C34" s="25" t="s">
        <v>30</v>
      </c>
      <c r="D34" s="25" t="s">
        <v>31</v>
      </c>
      <c r="E34" s="25" t="s">
        <v>32</v>
      </c>
      <c r="F34" s="26">
        <v>10.66</v>
      </c>
      <c r="G34" s="29">
        <v>43392</v>
      </c>
      <c r="H34" s="31">
        <v>72</v>
      </c>
      <c r="I34" s="28">
        <v>0</v>
      </c>
      <c r="J34" s="28">
        <v>11</v>
      </c>
      <c r="K34" s="28">
        <v>0.2</v>
      </c>
      <c r="L34" s="28">
        <v>10.46</v>
      </c>
      <c r="M34" s="30">
        <f t="shared" si="19"/>
        <v>5.1625239005736054E-2</v>
      </c>
      <c r="N34" s="30">
        <f t="shared" si="20"/>
        <v>0.29069351559565826</v>
      </c>
      <c r="O34" s="26"/>
      <c r="P34" s="28">
        <v>11.05</v>
      </c>
      <c r="Q34" s="41">
        <f t="shared" si="21"/>
        <v>5.6405353728489427E-2</v>
      </c>
      <c r="R34" s="19">
        <f t="shared" ca="1" si="22"/>
        <v>58</v>
      </c>
      <c r="S34" s="28"/>
      <c r="T34" s="30">
        <f t="shared" si="2"/>
        <v>5.1625239005736054E-2</v>
      </c>
      <c r="U34" s="30"/>
      <c r="V34" s="52"/>
      <c r="W34" s="43"/>
      <c r="X34" s="44"/>
      <c r="Y34" s="46"/>
      <c r="Z34" s="46"/>
    </row>
    <row r="35" spans="1:26" x14ac:dyDescent="0.25">
      <c r="A35" s="23">
        <v>43313</v>
      </c>
      <c r="B35" s="26" t="s">
        <v>81</v>
      </c>
      <c r="C35" s="25" t="s">
        <v>123</v>
      </c>
      <c r="D35" s="25" t="s">
        <v>124</v>
      </c>
      <c r="E35" s="25" t="s">
        <v>125</v>
      </c>
      <c r="F35" s="26">
        <v>80.62</v>
      </c>
      <c r="G35" s="29">
        <v>43420</v>
      </c>
      <c r="H35" s="31">
        <v>100</v>
      </c>
      <c r="I35" s="28">
        <v>0.82</v>
      </c>
      <c r="J35" s="28">
        <v>80</v>
      </c>
      <c r="K35" s="28">
        <v>2.97</v>
      </c>
      <c r="L35" s="28">
        <v>77.03</v>
      </c>
      <c r="M35" s="30">
        <f t="shared" si="19"/>
        <v>3.8556406594833163E-2</v>
      </c>
      <c r="N35" s="30">
        <f t="shared" si="20"/>
        <v>0.14807385083952607</v>
      </c>
      <c r="O35" s="26"/>
      <c r="P35" s="28">
        <v>78.819999999999993</v>
      </c>
      <c r="Q35" s="41">
        <f t="shared" si="21"/>
        <v>2.3237699597559391E-2</v>
      </c>
      <c r="R35" s="19">
        <f t="shared" ca="1" si="22"/>
        <v>86</v>
      </c>
      <c r="S35" s="28"/>
      <c r="T35" s="30">
        <f t="shared" si="2"/>
        <v>3.8556406594833163E-2</v>
      </c>
      <c r="U35" s="30"/>
      <c r="V35" s="52"/>
      <c r="W35" s="43"/>
      <c r="X35" s="44"/>
      <c r="Y35" s="46"/>
      <c r="Z35" s="46"/>
    </row>
    <row r="38" spans="1:26" x14ac:dyDescent="0.25">
      <c r="A38" s="23">
        <v>43252</v>
      </c>
      <c r="B38" s="26" t="s">
        <v>80</v>
      </c>
      <c r="C38" s="25" t="s">
        <v>73</v>
      </c>
      <c r="D38" s="25" t="s">
        <v>74</v>
      </c>
      <c r="E38" s="25" t="s">
        <v>72</v>
      </c>
      <c r="F38" s="26">
        <v>10.74</v>
      </c>
      <c r="G38" s="26" t="s">
        <v>75</v>
      </c>
      <c r="H38" s="26" t="s">
        <v>75</v>
      </c>
      <c r="I38" s="28" t="s">
        <v>75</v>
      </c>
      <c r="J38" s="28" t="s">
        <v>75</v>
      </c>
      <c r="K38" s="28" t="s">
        <v>75</v>
      </c>
      <c r="L38" s="28" t="s">
        <v>75</v>
      </c>
      <c r="M38" s="28" t="s">
        <v>75</v>
      </c>
      <c r="N38" s="28" t="s">
        <v>75</v>
      </c>
      <c r="O38" s="28"/>
      <c r="P38" s="28">
        <v>10</v>
      </c>
      <c r="Q38" s="28" t="s">
        <v>75</v>
      </c>
      <c r="R38" s="28" t="s">
        <v>75</v>
      </c>
      <c r="S38" s="28"/>
      <c r="T38" s="30" t="str">
        <f>IF(Q38&gt;0,M38,IF(X38="N",Q38,"NA"))</f>
        <v>NA</v>
      </c>
      <c r="U38" s="30"/>
      <c r="V38" s="52">
        <f>IF(U38&lt;&gt;0,100*U38*L38,0)</f>
        <v>0</v>
      </c>
      <c r="W38" s="43"/>
      <c r="X38" s="44" t="s">
        <v>49</v>
      </c>
      <c r="Y38" s="46">
        <f>IF(X38="Y",W38,0)</f>
        <v>0</v>
      </c>
      <c r="Z38" s="46">
        <f>IF(W38="",0,IF(T38&gt;0,W38,U38*100*F38*T38))</f>
        <v>0</v>
      </c>
    </row>
  </sheetData>
  <conditionalFormatting sqref="N11">
    <cfRule type="expression" dxfId="1" priority="41">
      <formula>#REF!&gt;#REF!</formula>
    </cfRule>
  </conditionalFormatting>
  <conditionalFormatting sqref="N13:N14">
    <cfRule type="expression" dxfId="0" priority="42">
      <formula>#REF!&gt;#REF!</formula>
    </cfRule>
  </conditionalFormatting>
  <pageMargins left="0.7" right="0.7" top="0.75" bottom="0.75" header="0.3" footer="0.3"/>
  <pageSetup scale="76" orientation="landscape" horizontalDpi="0" verticalDpi="0" r:id="rId1"/>
  <headerFooter>
    <oddHeader>&amp;L&amp;G&amp;R&amp;"Arial,Regular"&amp;14Covered Call Corner Monitor</oddHeader>
    <oddFooter>&amp;L&amp;"Arial,Regular"Stock Prices as at Close on 8/21/2018&amp;C&amp;"Arial,Regular"erik@FrameworkInvesting.com&amp;R&amp;"Arial,Regular"+01 646 801 2464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Monitor</vt:lpstr>
      <vt:lpstr>Monitor!Print_Area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cp:lastPrinted>2018-08-22T02:21:24Z</cp:lastPrinted>
  <dcterms:created xsi:type="dcterms:W3CDTF">2018-08-09T22:49:35Z</dcterms:created>
  <dcterms:modified xsi:type="dcterms:W3CDTF">2018-08-22T13:39:37Z</dcterms:modified>
</cp:coreProperties>
</file>