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comments4.xml" ContentType="application/vnd.openxmlformats-officedocument.spreadsheetml.comment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5.xml" ContentType="application/vnd.openxmlformats-officedocument.drawingml.chartshap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xml" ContentType="application/vnd.openxmlformats-officedocument.themeOverride+xml"/>
  <Override PartName="/xl/drawings/drawing11.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2.xml" ContentType="application/vnd.openxmlformats-officedocument.themeOverride+xml"/>
  <Override PartName="/xl/drawings/drawing12.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3.xml" ContentType="application/vnd.openxmlformats-officedocument.themeOverride+xml"/>
  <Override PartName="/xl/drawings/drawing13.xml" ContentType="application/vnd.openxmlformats-officedocument.drawing+xml"/>
  <Override PartName="/xl/charts/chart22.xml" ContentType="application/vnd.openxmlformats-officedocument.drawingml.chart+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029"/>
  <workbookPr defaultThemeVersion="124226"/>
  <mc:AlternateContent xmlns:mc="http://schemas.openxmlformats.org/markup-compatibility/2006">
    <mc:Choice Requires="x15">
      <x15ac:absPath xmlns:x15ac="http://schemas.microsoft.com/office/spreadsheetml/2010/11/ac" url="https://d.docs.live.net/31dfedd50d51e5ce/Documents/Business/Company Research/ORCL - Oracle Corporation/"/>
    </mc:Choice>
  </mc:AlternateContent>
  <xr:revisionPtr revIDLastSave="43" documentId="8_{CA02E74C-92E2-4C0D-B383-73A0A2D0B39E}" xr6:coauthVersionLast="28" xr6:coauthVersionMax="28" xr10:uidLastSave="{714F70B2-F623-436E-BF4A-3ED06F3C28B1}"/>
  <bookViews>
    <workbookView xWindow="480" yWindow="0" windowWidth="18690" windowHeight="15" tabRatio="825" xr2:uid="{00000000-000D-0000-FFFF-FFFF00000000}"/>
  </bookViews>
  <sheets>
    <sheet name="Valuation Model" sheetId="1" r:id="rId1"/>
    <sheet name="Company Analysis" sheetId="19" r:id="rId2"/>
    <sheet name="Annual &amp; Rev Model" sheetId="29" r:id="rId3"/>
    <sheet name="Quarterly" sheetId="30" r:id="rId4"/>
    <sheet name="Updates" sheetId="31" r:id="rId5"/>
    <sheet name="Graphing Data" sheetId="21" r:id="rId6"/>
    <sheet name="Revenue Chart" sheetId="22" r:id="rId7"/>
    <sheet name="Profit Chart" sheetId="23" r:id="rId8"/>
    <sheet name="ECF to OCP Chart" sheetId="25" r:id="rId9"/>
    <sheet name="ECF Breakdown Chart" sheetId="26" r:id="rId10"/>
    <sheet name="FCFO Chart" sheetId="27" r:id="rId11"/>
    <sheet name="Investment Efficacy Chart" sheetId="28" r:id="rId12"/>
    <sheet name="Valuation Histogram" sheetId="16" r:id="rId13"/>
    <sheet name="Histogram Data" sheetId="17" r:id="rId14"/>
    <sheet name="GDP Data" sheetId="20" r:id="rId15"/>
    <sheet name="Disclaimer" sheetId="18" r:id="rId16"/>
    <sheet name="PSW_Sheet" sheetId="11" state="veryHidden" r:id="rId17"/>
    <sheet name="_SSC" sheetId="12" state="veryHidden" r:id="rId18"/>
    <sheet name="_Options" sheetId="13" state="veryHidden"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Ctrl_1" hidden="1">'Valuation Model'!$L$13</definedName>
    <definedName name="_Ctrl_10" hidden="1">'Valuation Model'!#REF!</definedName>
    <definedName name="_Ctrl_11" hidden="1">'Valuation Model'!#REF!</definedName>
    <definedName name="_Ctrl_2" hidden="1">'Valuation Model'!$L$14</definedName>
    <definedName name="_Ctrl_3" hidden="1">'Valuation Model'!$L$15</definedName>
    <definedName name="_Ctrl_4" hidden="1">'Valuation Model'!#REF!</definedName>
    <definedName name="_Ctrl_5" hidden="1">'Valuation Model'!#REF!</definedName>
    <definedName name="_Ctrl_6" hidden="1">'Valuation Model'!#REF!</definedName>
    <definedName name="_Ctrl_7" hidden="1">'Valuation Model'!#REF!</definedName>
    <definedName name="_Ctrl_8" hidden="1">'Valuation Model'!#REF!</definedName>
    <definedName name="_Ctrl_9" hidden="1">'Valuation Model'!#REF!</definedName>
    <definedName name="_Fill" localSheetId="2" hidden="1">#REF!</definedName>
    <definedName name="_Fill" localSheetId="3" hidden="1">#REF!</definedName>
    <definedName name="_Fill" hidden="1">#REF!</definedName>
    <definedName name="_xlnm._FilterDatabase" localSheetId="13" hidden="1">'Histogram Data'!$B$4:$L$54</definedName>
    <definedName name="_inputcolorcell" hidden="1">'Company Analysis'!#REF!</definedName>
    <definedName name="_options1">_Options!$A$1:$A$2</definedName>
    <definedName name="_options10">_Options!$J$1:$J$3</definedName>
    <definedName name="_options11">_Options!$K$1:$K$3</definedName>
    <definedName name="_options12">_Options!$L$1:$L$3</definedName>
    <definedName name="_options13">_Options!$M$1:$M$3</definedName>
    <definedName name="_options14">_Options!$N$1:$N$3</definedName>
    <definedName name="_options15">_Options!$O$1:$O$3</definedName>
    <definedName name="_options16">_Options!$P$1:$P$3</definedName>
    <definedName name="_options17">_Options!$Q$1:$Q$3</definedName>
    <definedName name="_options18">_Options!$R$1:$R$3</definedName>
    <definedName name="_options19">_Options!$S$1:$S$3</definedName>
    <definedName name="_options2">_Options!$B$1:$B$2</definedName>
    <definedName name="_options20">_Options!$T$1:$T$3</definedName>
    <definedName name="_options21">_Options!$U$1:$U$3</definedName>
    <definedName name="_options22">_Options!$V$1:$V$3</definedName>
    <definedName name="_options23">_Options!$W$1:$W$3</definedName>
    <definedName name="_options24">_Options!$X$1:$X$3</definedName>
    <definedName name="_options25">_Options!$Y$1:$Y$3</definedName>
    <definedName name="_options26">_Options!$Z$1:$Z$3</definedName>
    <definedName name="_options27">_Options!$AA$1:$AA$3</definedName>
    <definedName name="_options28">_Options!$AB$1:$AB$3</definedName>
    <definedName name="_options29">_Options!$AC$1:$AC$3</definedName>
    <definedName name="_options3">_Options!$C$1:$C$2</definedName>
    <definedName name="_options4">_Options!$D$1:$D$2</definedName>
    <definedName name="_options5">_Options!$E$1:$E$2</definedName>
    <definedName name="_options6">_Options!$F$1:$F$3</definedName>
    <definedName name="_options7">_Options!$G$1:$G$3</definedName>
    <definedName name="_options8">_Options!$H$1:$H$3</definedName>
    <definedName name="_options9">_Options!$I$1:$I$3</definedName>
    <definedName name="_Order1" hidden="1">255</definedName>
    <definedName name="_y1" localSheetId="2">[8]Assumptions!$V$2</definedName>
    <definedName name="_y1">[1]Assumptions!$V$2</definedName>
    <definedName name="AbnormalMultiple" localSheetId="2">'[8]Valuation Overview'!$J$15</definedName>
    <definedName name="AbnormalMultiple">'[1]Valuation Overview'!$J$15</definedName>
    <definedName name="AnalysisDate" localSheetId="2">'[8]Valuation Overview'!$D$8</definedName>
    <definedName name="AnalysisDate">'[1]Valuation Overview'!$D$8</definedName>
    <definedName name="ar_AutoRefresh">[2]arConfig_StkPrice!$B$5</definedName>
    <definedName name="ar_enabled">[2]arConfig_StkPrice!$B$3</definedName>
    <definedName name="BestCase" localSheetId="2">[9]Model!$K$20</definedName>
    <definedName name="BestCase" localSheetId="3">[10]Model!$K$20</definedName>
    <definedName name="BestCase">'Valuation Model'!$I$20</definedName>
    <definedName name="BoundLower" localSheetId="2">'[8]Valuation Overview'!$N$28</definedName>
    <definedName name="BoundLower">'[1]Valuation Overview'!$N$28</definedName>
    <definedName name="BoundUpper" localSheetId="2">'[8]Valuation Overview'!$N$27</definedName>
    <definedName name="BoundUpper">'[1]Valuation Overview'!$N$27</definedName>
    <definedName name="bsEffectPerShare" localSheetId="2">[10]Model!$C$17</definedName>
    <definedName name="bsEffectPerShare">[3]Model!$C$17</definedName>
    <definedName name="DCFExplicit" localSheetId="2">[8]Assumptions!$V$102:$Z$102</definedName>
    <definedName name="DCFExplicit">[1]Assumptions!$V$102:$Z$102</definedName>
    <definedName name="DCFLastAbnormal" localSheetId="2">[8]Assumptions!$Z$185</definedName>
    <definedName name="DCFLastAbnormal">[1]Assumptions!$Z$185</definedName>
    <definedName name="DCFLastExplicit" localSheetId="2">[8]Assumptions!$Z$102</definedName>
    <definedName name="DCFLastExplicit">[1]Assumptions!$Z$102</definedName>
    <definedName name="DiscountRate" localSheetId="2">'[8]Valuation Overview'!$D$12</definedName>
    <definedName name="DiscountRate">'[1]Valuation Overview'!$D$12</definedName>
    <definedName name="DivYield" localSheetId="2">'[8]Valuation Overview'!$D$14</definedName>
    <definedName name="DivYield">'[1]Valuation Overview'!$D$14</definedName>
    <definedName name="exp_best">[4]Control!$L$6</definedName>
    <definedName name="exp_likely">[4]Control!$J$6</definedName>
    <definedName name="exp_worst">[4]Control!$K$6</definedName>
    <definedName name="ExplicitYears" localSheetId="2">'[8]Valuation Overview'!$D$6</definedName>
    <definedName name="ExplicitYears">'[1]Valuation Overview'!$D$6</definedName>
    <definedName name="FairValue" localSheetId="2">'[8]Valuation Overview'!$O$10</definedName>
    <definedName name="FairValue">'[1]Valuation Overview'!$O$10</definedName>
    <definedName name="GrowthRateAbnormal" localSheetId="2">'[8]Valuation Overview'!$J$13</definedName>
    <definedName name="GrowthRateAbnormal">'[1]Valuation Overview'!$J$13</definedName>
    <definedName name="GrowthYears" localSheetId="2">'[8]Valuation Overview'!$J$12</definedName>
    <definedName name="GrowthYears">'[1]Valuation Overview'!$J$12</definedName>
    <definedName name="Inflation" localSheetId="2">'[8]Valuation Overview'!$D$15</definedName>
    <definedName name="Inflation">'[1]Valuation Overview'!$D$15</definedName>
    <definedName name="iVol" localSheetId="2">'[8]Valuation Overview'!$D$24</definedName>
    <definedName name="iVol" localSheetId="3">[10]Model!$F$5</definedName>
    <definedName name="iVol">'[1]Valuation Overview'!$D$24</definedName>
    <definedName name="iVol2" localSheetId="2">'[8]Valuation Overview'!$D$25</definedName>
    <definedName name="iVol2" localSheetId="3">[10]Model!$G$5</definedName>
    <definedName name="iVol2">'[1]Valuation Overview'!$D$25</definedName>
    <definedName name="LikelyCase" localSheetId="2">[9]Model!$K$22</definedName>
    <definedName name="LikelyCase" localSheetId="3">[10]Model!$K$22</definedName>
    <definedName name="LikelyCase">[3]Model!$K$22</definedName>
    <definedName name="med_best">[4]Control!$L$7</definedName>
    <definedName name="med_likely">[4]Control!$J$7</definedName>
    <definedName name="med_worst">[4]Control!$K$7</definedName>
    <definedName name="NetDrift" localSheetId="2">'[8]Valuation Overview'!$D$19</definedName>
    <definedName name="NetDrift" localSheetId="3">[10]Model!$B$8</definedName>
    <definedName name="NetDrift">'[1]Valuation Overview'!$D$19</definedName>
    <definedName name="ocp_best">[4]Control!$L$5</definedName>
    <definedName name="ocp_likely">[4]Control!$J$5</definedName>
    <definedName name="ocp_worst">[4]Control!$K$5</definedName>
    <definedName name="OptionChain" localSheetId="2">'[8]Security Pricing Data'!$F$3:$I$17</definedName>
    <definedName name="OptionChain">'[1]Security Pricing Data'!$F$3:$I$17</definedName>
    <definedName name="OutstandingShares" localSheetId="2">'[8]Valuation Overview'!$D$17</definedName>
    <definedName name="OutstandingShares">'[1]Valuation Overview'!$D$17</definedName>
    <definedName name="PerpetualMultiple" localSheetId="2">'[8]Valuation Overview'!$J$22</definedName>
    <definedName name="PerpetualMultiple">'[1]Valuation Overview'!$J$22</definedName>
    <definedName name="price" localSheetId="2">[9]Model!$G$6</definedName>
    <definedName name="price" localSheetId="3">[10]Model!$G$6</definedName>
    <definedName name="price">'Valuation Model'!$G$2</definedName>
    <definedName name="ProfitScenario" localSheetId="2">[8]Assumptions!$BP$6</definedName>
    <definedName name="ProfitScenario">[1]Assumptions!$BP$6</definedName>
    <definedName name="ProjectionY1" localSheetId="2">'[8]Valuation Overview'!$D$7</definedName>
    <definedName name="ProjectionY1">'[1]Valuation Overview'!$D$7</definedName>
    <definedName name="PSRatioData" localSheetId="2">[9]Data!$Q$2:$Q$2516</definedName>
    <definedName name="PSRatioData" localSheetId="3">[10]Data!$Q$2:$Q$2516</definedName>
    <definedName name="PSRatioData">[5]Data!$Q$2:$Q$2516</definedName>
    <definedName name="PSRHigh" localSheetId="2">[9]Model!$P$21</definedName>
    <definedName name="PSRHigh" localSheetId="3">[10]Model!$P$21</definedName>
    <definedName name="PSRHigh">'Valuation Model'!$P$21</definedName>
    <definedName name="PSRLow" localSheetId="2">[9]Model!$P$22</definedName>
    <definedName name="PSRLow" localSheetId="3">[10]Model!$P$22</definedName>
    <definedName name="PSRLow">'Valuation Model'!$P$22</definedName>
    <definedName name="rev_best">[4]Control!$L$4</definedName>
    <definedName name="rev_likely">[4]Control!$J$4</definedName>
    <definedName name="rev_worst">[4]Control!$K$4</definedName>
    <definedName name="RevScenario" localSheetId="2">[8]Assumptions!$BP$4</definedName>
    <definedName name="RevScenario">[1]Assumptions!$BP$4</definedName>
    <definedName name="RiskFree" localSheetId="2">'[8]Valuation Overview'!$D$13</definedName>
    <definedName name="RiskFree">'[1]Valuation Overview'!$D$13</definedName>
    <definedName name="scaling" localSheetId="2">'[11]Histogram Data'!$E$1</definedName>
    <definedName name="scaling" localSheetId="3">'[10]Histogram Data'!$E$1</definedName>
    <definedName name="scaling">'Histogram Data'!$E$1</definedName>
    <definedName name="Scenario1" localSheetId="2">'[8]Valuation Overview'!$C$453</definedName>
    <definedName name="Scenario1" localSheetId="3">[10]Model!$Q$100</definedName>
    <definedName name="Scenario1">'Valuation Model'!$G$67</definedName>
    <definedName name="Scenario2" localSheetId="2">'[8]Valuation Overview'!$C$454</definedName>
    <definedName name="Scenario2" localSheetId="3">[10]Model!$Q$111</definedName>
    <definedName name="Scenario2">'Valuation Model'!$G$78</definedName>
    <definedName name="Scenario3" localSheetId="2">'[8]Valuation Overview'!$C$455</definedName>
    <definedName name="Scenario3" localSheetId="3">[10]Model!$Q$122</definedName>
    <definedName name="Scenario3">'Valuation Model'!$G$89</definedName>
    <definedName name="Scenario4" localSheetId="2">'[8]Valuation Overview'!$C$456</definedName>
    <definedName name="Scenario4" localSheetId="3">[10]Model!$Q$133</definedName>
    <definedName name="Scenario4">'Valuation Model'!$G$100</definedName>
    <definedName name="Scenario5" localSheetId="2">'[8]Valuation Overview'!$C$457</definedName>
    <definedName name="Scenario5" localSheetId="3">[10]Model!$Q$144</definedName>
    <definedName name="Scenario5">'Valuation Model'!$G$111</definedName>
    <definedName name="Scenario6" localSheetId="2">'[8]Valuation Overview'!$C$458</definedName>
    <definedName name="Scenario6" localSheetId="3">[10]Model!$Q$155</definedName>
    <definedName name="Scenario6">'Valuation Model'!$G$122</definedName>
    <definedName name="Scenario7" localSheetId="2">'[8]Valuation Overview'!$C$459</definedName>
    <definedName name="Scenario7" localSheetId="3">[10]Model!$Q$168</definedName>
    <definedName name="Scenario7">'Valuation Model'!$G$133</definedName>
    <definedName name="Scenario8" localSheetId="2">'[8]Valuation Overview'!$C$460</definedName>
    <definedName name="Scenario8" localSheetId="3">[10]Model!$Q$179</definedName>
    <definedName name="Scenario8">'Valuation Model'!$G$144</definedName>
    <definedName name="scenarios">'Valuation Model'!$J$2:$J$9</definedName>
    <definedName name="SpreadsheetWEBApplicationId" hidden="1">PSW_Sheet!$F$1</definedName>
    <definedName name="SpreadsheetWEBDataID" hidden="1">PSW_Sheet!$G$1</definedName>
    <definedName name="SpreadsheetWEBInternalConnection" hidden="1">PSW_Sheet!$C$1</definedName>
    <definedName name="SpreadsheetWEBStatusIndex" hidden="1">PSW_Sheet!$I$1</definedName>
    <definedName name="SpreadsheetWEBUserEmail" hidden="1">PSW_Sheet!$J$1</definedName>
    <definedName name="SpreadsheetWEBUserName" hidden="1">PSW_Sheet!$D$1</definedName>
    <definedName name="SpreadsheetWEBUserRole" hidden="1">PSW_Sheet!$E$1</definedName>
    <definedName name="stage3Growth">[4]Control!$L$8</definedName>
    <definedName name="StockPriceData" localSheetId="2">[9]Data!$K$2:$K$2516</definedName>
    <definedName name="StockPriceData" localSheetId="3">[10]Data!$K$2:$K$2516</definedName>
    <definedName name="StockPriceData">[5]Data!$K$2:$K$2516</definedName>
    <definedName name="TerminalDayCount" localSheetId="2">[8]Assumptions!$Z$184</definedName>
    <definedName name="TerminalDayCount">[1]Assumptions!$Z$184</definedName>
    <definedName name="TerminalMethod" localSheetId="2">'[8]Valuation Overview'!$D$11</definedName>
    <definedName name="TerminalMethod">'[1]Valuation Overview'!$D$11</definedName>
    <definedName name="ticker" localSheetId="2">[9]Model!$B$2</definedName>
    <definedName name="ticker" localSheetId="3">[10]Model!$B$2</definedName>
    <definedName name="ticker">'Valuation Model'!$B$2</definedName>
    <definedName name="ValuationMethod" localSheetId="2">'[8]Valuation Overview'!$D$11</definedName>
    <definedName name="ValuationMethod">'[1]Valuation Overview'!$D$11</definedName>
    <definedName name="value1" localSheetId="2">[9]Model!$J$9</definedName>
    <definedName name="value1">[6]Model!$J$9</definedName>
    <definedName name="value2" localSheetId="2">[9]Model!$J$10</definedName>
    <definedName name="value2">[6]Model!$J$10</definedName>
    <definedName name="value3" localSheetId="2">[9]Model!$J$11</definedName>
    <definedName name="value3">[6]Model!$J$11</definedName>
    <definedName name="value4" localSheetId="2">[9]Model!$J$12</definedName>
    <definedName name="value4">[6]Model!$J$12</definedName>
    <definedName name="value5" localSheetId="2">[9]Model!$J$13</definedName>
    <definedName name="value5">[6]Model!$J$13</definedName>
    <definedName name="value6" localSheetId="2">[9]Model!$J$14</definedName>
    <definedName name="value6">[6]Model!$J$14</definedName>
    <definedName name="value7" localSheetId="2">[9]Model!$J$15</definedName>
    <definedName name="value7">[6]Model!$J$15</definedName>
    <definedName name="value8" localSheetId="2">[9]Model!$J$16</definedName>
    <definedName name="value8">[6]Model!$J$16</definedName>
    <definedName name="WorstCase" localSheetId="2">[9]Model!$K$21</definedName>
    <definedName name="WorstCase" localSheetId="3">[10]Model!$K$21</definedName>
    <definedName name="WorstCase">'Valuation Model'!#REF!</definedName>
    <definedName name="YC_AC_EFFECT_IS">"cumulative_effect_acc_change"</definedName>
    <definedName name="YC_AC_EFFECT_IS_ANN">"cumulative_effect_acc_change_annual"</definedName>
    <definedName name="YC_AC_EFFECT_IS_TTM">"cumulative_effect_acc_change_ttm"</definedName>
    <definedName name="YC_ACC">"accruals"</definedName>
    <definedName name="YC_ACCCI">"comprehensive_income"</definedName>
    <definedName name="YC_ACCCI_ANN">"comprehensive_income_annual"</definedName>
    <definedName name="YC_ACCMDA">"total_accumulated_d_and_d"</definedName>
    <definedName name="YC_ACCMDA_ANN">"total_accumulated_d_and_d_annual"</definedName>
    <definedName name="YC_ACCR_EXP">"accrued_expenses"</definedName>
    <definedName name="YC_ACCR_EXP_ANN">"accrued_expenses_annual"</definedName>
    <definedName name="YC_AP">"accounts_payable"</definedName>
    <definedName name="YC_AP_ANN">"accounts_payable_annual"</definedName>
    <definedName name="YC_APIC">"additional_paid_in_capital"</definedName>
    <definedName name="YC_APIC_ANN">"additional_paid_in_capital_annual"</definedName>
    <definedName name="YC_AR">"accounts_receivable"</definedName>
    <definedName name="YC_AR_ANN">"accounts_receivable_annual"</definedName>
    <definedName name="YC_ASOB">"average_shares_outs_basic"</definedName>
    <definedName name="YC_ASOB_ANN">"average_shares_outs_basic_annual"</definedName>
    <definedName name="YC_ASOD">"average_shares_outs_diluted"</definedName>
    <definedName name="YC_ASOD_ANN">"average_shares_outs_diluted_annual"</definedName>
    <definedName name="YC_ATAX_INC_TTM">"income_after_tax_ttm"</definedName>
    <definedName name="YC_AU">"asset_utilization"</definedName>
    <definedName name="YC_BEG_CASH">"beginning_cash"</definedName>
    <definedName name="YC_BEG_CASH_ANN">"beginning_cash_annual"</definedName>
    <definedName name="YC_BETA">"market_beta_60_month"</definedName>
    <definedName name="YC_C_DISCOP_ADJ">"disc_ops_cash_flow_adjust"</definedName>
    <definedName name="YC_C_DISCOP_ADJ_ANN">"disc_ops_cash_flow_adjust_annual"</definedName>
    <definedName name="YC_C_DISCOP_ADJ_TTM">"disc_ops_cash_flow_adjust_ttm"</definedName>
    <definedName name="YC_CAPEX">"capex"</definedName>
    <definedName name="YC_CAPEX_TTM">"capex_ttm"</definedName>
    <definedName name="YC_CASH">"cash_and_equivalents"</definedName>
    <definedName name="YC_CASH_ANN">"cash_and_equivalents_annual"</definedName>
    <definedName name="YC_CCC">"cash_conversion_cycle"</definedName>
    <definedName name="YC_CCC_ANN">"cash_conversion_cycle_annual"</definedName>
    <definedName name="YC_CDPR">"cash_dividend_payout_ratio"</definedName>
    <definedName name="YC_CFF">"financing_activities_other"</definedName>
    <definedName name="YC_CFF_ANN">"financing_activities_other_annual"</definedName>
    <definedName name="YC_CFF_TTM">"financing_activities_other_ttm"</definedName>
    <definedName name="YC_CFI">"cash_investing"</definedName>
    <definedName name="YC_CFI_ANN">"cash_investing_annual"</definedName>
    <definedName name="YC_CFI_TTM">"cash_investing_ttm"</definedName>
    <definedName name="YC_CFIN">"cash_financing"</definedName>
    <definedName name="YC_CFIN_ANN">"cash_financing_annual"</definedName>
    <definedName name="YC_CFIN_TTM">"cash_financing_ttm"</definedName>
    <definedName name="YC_CFO">"cash_operations"</definedName>
    <definedName name="YC_CFO_ANN">"cash_operations_annual"</definedName>
    <definedName name="YC_CFO_TTM">"cash_operations_ttm"</definedName>
    <definedName name="YC_CHG_ADQDIVS">"net_acquisitions_divestitures"</definedName>
    <definedName name="YC_CHG_ADQDIVS_ANN">"net_acquisitions_divestitures_annual"</definedName>
    <definedName name="YC_CHG_ADQDIVS_TTM">"net_acquisitions_divestitures_ttm"</definedName>
    <definedName name="YC_CHG_AP">"change_in_accounts_payable"</definedName>
    <definedName name="YC_CHG_AP_ANN">"change_in_accounts_payable_annual"</definedName>
    <definedName name="YC_CHG_AP_TTM">"change_in_accounts_payable_ttm"</definedName>
    <definedName name="YC_CHG_AR">"change_in_acc_receivable"</definedName>
    <definedName name="YC_CHG_AR_ANN">"change_in_acc_receivable_annual"</definedName>
    <definedName name="YC_CHG_AR_TTM">"change_in_acc_receivable_ttm"</definedName>
    <definedName name="YC_CHG_ASLIAB">"total_changes_in_assets_liab"</definedName>
    <definedName name="YC_CHG_ASLIAB_ANN">"total_changes_in_assets_liab_annual"</definedName>
    <definedName name="YC_CHG_ASLIAB_TTM">"total_changes_in_assets_liab_ttm"</definedName>
    <definedName name="YC_CHG_CASH">"increase_in_cash"</definedName>
    <definedName name="YC_CHG_CASH_ANN">"increase_in_cash_annual"</definedName>
    <definedName name="YC_CHG_CASH_TTM">"increase_in_cash_ttm"</definedName>
    <definedName name="YC_CHG_CUR_DEBT">"net_current_debt"</definedName>
    <definedName name="YC_CHG_CUR_DEBT_ANN">"net_current_debt_annual"</definedName>
    <definedName name="YC_CHG_CUR_DEBT_TTM">"net_current_debt_ttm"</definedName>
    <definedName name="YC_CHG_INCTAX">"change_in_income_taxes"</definedName>
    <definedName name="YC_CHG_INCTAX_ANN">"change_in_income_taxes_annual"</definedName>
    <definedName name="YC_CHG_INCTAX_TTM">"change_in_income_taxes_ttm"</definedName>
    <definedName name="YC_CHG_INV">"change_in_inventories"</definedName>
    <definedName name="YC_CHG_INV_ANN">"change_in_inventories_annual"</definedName>
    <definedName name="YC_CHG_INV_TTM">"change_in_inventories_ttm"</definedName>
    <definedName name="YC_CHG_LTD">"net_long_term_debt"</definedName>
    <definedName name="YC_CHG_LTD_ANN">"net_long_term_debt_annual"</definedName>
    <definedName name="YC_CHG_LTD_TTM">"net_long_term_debt_ttm"</definedName>
    <definedName name="YC_CHG_PPE">"net_change_in_pp_and_e"</definedName>
    <definedName name="YC_CHG_PPE_ANN">"net_change_in_pp_and_e_annual"</definedName>
    <definedName name="YC_CHG_PPE_TTM">"net_change_in_pp_and_e_ttm"</definedName>
    <definedName name="YC_CHG_ST_INVEST">"net_change_in_st_investments"</definedName>
    <definedName name="YC_CHG_ST_INVEST_ANN">"net_change_in_st_investments_annual"</definedName>
    <definedName name="YC_CHG_ST_INVEST_TTM">"net_change_in_st_investments_ttm"</definedName>
    <definedName name="YC_CO_INC">"income_bef_ex_items_and_disc_ops"</definedName>
    <definedName name="YC_CO_INC_ANN">"income_bef_ex_items_and_disc_ops_annual"</definedName>
    <definedName name="YC_CO_INC_TTM">"income_bef_ex_items_and_disc_ops_ttm"</definedName>
    <definedName name="YC_COGS">"cost_of_goods_sold"</definedName>
    <definedName name="YC_COGS_ANN">"cost_of_goods_sold_annual"</definedName>
    <definedName name="YC_COGS_TTM">"cost_of_goods_sold_ttm"</definedName>
    <definedName name="YC_COMEQ">"book_value_of_equity"</definedName>
    <definedName name="YC_COMEQ_ANN">"book_value_of_equity_annual"</definedName>
    <definedName name="YC_CORPORATION_COUNTRY">"corporation_country"</definedName>
    <definedName name="YC_CORPORATION_STATE">"corporation_state"</definedName>
    <definedName name="YC_CSI">"cash_on_hand"</definedName>
    <definedName name="YC_CSI_ANN">"cash_on_hand_annual"</definedName>
    <definedName name="YC_CUR">"current_ratio"</definedName>
    <definedName name="YC_CUR_AS">"total_current_assets"</definedName>
    <definedName name="YC_CUR_AS_ANN">"total_current_assets_annual"</definedName>
    <definedName name="YC_CUR_DTA">"deferred_tax_assets_curr"</definedName>
    <definedName name="YC_CUR_DTA_ANN">"deferred_tax_assets_curr_annual"</definedName>
    <definedName name="YC_CUR_LIAB">"total_current_liabilities"</definedName>
    <definedName name="YC_CUR_LIAB_ANN">"total_current_liabilities_annual"</definedName>
    <definedName name="YC_CUR_OTHAS">"other_current_assets"</definedName>
    <definedName name="YC_CUR_OTHAS_ANN">"other_current_assets_annual"</definedName>
    <definedName name="YC_CUR_OTHLIAB">"other_current_liabilities"</definedName>
    <definedName name="YC_CUR_OTHLIAB_ANN">"other_current_liabilities_annual"</definedName>
    <definedName name="YC_CUR_TAX_PAY">"current_portion_taxes_payable"</definedName>
    <definedName name="YC_CUR_TAX_PAY_ANN">"current_portion_taxes_payable_annual"</definedName>
    <definedName name="YC_CURRENCY">"currency"</definedName>
    <definedName name="YC_DA">"total_depr_and_amortization"</definedName>
    <definedName name="YC_DA_ANN">"total_depr_and_amortization_annual"</definedName>
    <definedName name="YC_DA_EXP">"total_depr_and_amor"</definedName>
    <definedName name="YC_DA_EXP_ANN">"total_depr_and_amor_annual"</definedName>
    <definedName name="YC_DA_EXP_TTM">"total_depr_and_amor_ttm"</definedName>
    <definedName name="YC_DA_TTM">"total_depr_and_amortization_ttm"</definedName>
    <definedName name="YC_DE">"debt_equity_ratio"</definedName>
    <definedName name="YC_DEF_COMP">"deferred_compensation"</definedName>
    <definedName name="YC_DEF_COMP_ANN">"deferred_compensation_annual"</definedName>
    <definedName name="YC_DEF_CUR_REV">"deferred_revenue_current"</definedName>
    <definedName name="YC_DEF_CUR_REV_ANN">"deferred_revenue_current_annual"</definedName>
    <definedName name="YC_DEF_CUR_TAXLIAB">"deferred_tax_liability_current"</definedName>
    <definedName name="YC_DEF_CUR_TAXLIAB_ANN">"deferred_tax_liability_current_annual"</definedName>
    <definedName name="YC_DEF_LT_CHG">"deferred_charges_non_current"</definedName>
    <definedName name="YC_DEF_LT_CHG_ANN">"deferred_charges_non_current_annual"</definedName>
    <definedName name="YC_DEF_LT_TAXAS">"deferred_tax_assets_long_term"</definedName>
    <definedName name="YC_DEF_LT_TAXAS_ANN">"deferred_tax_assets_long_term_annual"</definedName>
    <definedName name="YC_DEF_LT_TAXLIAB">"deferred_tax_liab_long_term"</definedName>
    <definedName name="YC_DEF_LT_TAXLIAB_ANN">"deferred_tax_liab_long_term_annual"</definedName>
    <definedName name="YC_DEF_NCUR_REV">"deferred_revenue_non_current"</definedName>
    <definedName name="YC_DEF_NCUR_REV_ANN">"deferred_revenue_non_current_annual"</definedName>
    <definedName name="YC_DESCRIPTION">"description"</definedName>
    <definedName name="YC_DIO">"days_inventory_outstanding"</definedName>
    <definedName name="YC_DIO_ANN">"days_inventory_outstanding_annual"</definedName>
    <definedName name="YC_DIV">"dividend"</definedName>
    <definedName name="YC_DIV_PAY">"dividends_payable"</definedName>
    <definedName name="YC_DIV_PAY_ANN">"dividends_payable_annual"</definedName>
    <definedName name="YC_DIV_PD">"total_stock_dividends_paid"</definedName>
    <definedName name="YC_DIV_PD_ANN">"total_stock_dividends_paid_annual"</definedName>
    <definedName name="YC_DIV_PD_TTM">"total_stock_dividends_paid_ttm"</definedName>
    <definedName name="YC_DIVY">"dividend_yield"</definedName>
    <definedName name="YC_DO_INC">"income_from_discontinued_ops"</definedName>
    <definedName name="YC_DO_INC_ANN">"income_from_discontinued_ops_annual"</definedName>
    <definedName name="YC_DO_INC_TTM">"income_from_discontinued_ops_ttm"</definedName>
    <definedName name="YC_DPO">"days_payables_outstanding"</definedName>
    <definedName name="YC_DPO_ANN">"days_payables_outstanding_annual"</definedName>
    <definedName name="YC_DSO">"days_sales_outstanding"</definedName>
    <definedName name="YC_DSO_ANN">"days_sales_outstanding_annual"</definedName>
    <definedName name="YC_EBIT">"ebit"</definedName>
    <definedName name="YC_EBIT_ANN">"ebit_annual"</definedName>
    <definedName name="YC_EBIT_TTM">"ebit_ttm"</definedName>
    <definedName name="YC_EBITDA">"ebitda"</definedName>
    <definedName name="YC_EBITDA_ANN">"ebitda_annual"</definedName>
    <definedName name="YC_EBITDA_MGN">"ebitda_margin_ttm"</definedName>
    <definedName name="YC_EBITDA_TTM">"ebitda_ttm"</definedName>
    <definedName name="YC_END_CASH">"end_cash"</definedName>
    <definedName name="YC_END_CASH_ANN">"end_cash_annual"</definedName>
    <definedName name="YC_EPS">"eps"</definedName>
    <definedName name="YC_EPS_ANN">"eps_annual"</definedName>
    <definedName name="YC_EPS_ANN_FWD">"eps_est_0y"</definedName>
    <definedName name="YC_EPS_ANN_FWD_1Y">"eps_est_1y"</definedName>
    <definedName name="YC_EPS_ANN_FWD_2Y">"eps_est_2y"</definedName>
    <definedName name="YC_EPS_ANN_FWD_3Y">"eps_est_3y"</definedName>
    <definedName name="YC_EPS_BSC">"net_eps_basic"</definedName>
    <definedName name="YC_EPS_BSC_ANN">"net_eps_basic_annual"</definedName>
    <definedName name="YC_EPS_BSC_TTM">"net_eps_basic_ttm"</definedName>
    <definedName name="YC_EPS_FWD">"eps_est_0q"</definedName>
    <definedName name="YC_EPS_FWD_1Q">"eps_est_1q"</definedName>
    <definedName name="YC_EPS_FWD_2Q">"eps_est_2q"</definedName>
    <definedName name="YC_EPS_FWD_3Q">"eps_est_3q"</definedName>
    <definedName name="YC_EPS_FWD_4Q">"eps_est_4q"</definedName>
    <definedName name="YC_EPS_TTM">"eps_ttm"</definedName>
    <definedName name="YC_ETAX_RATE">"effective_tax_rate"</definedName>
    <definedName name="YC_EV">"enterprise_value"</definedName>
    <definedName name="YC_EV_EBIT">"ev_ebit"</definedName>
    <definedName name="YC_EV_EBITDA">"ev_ebitda"</definedName>
    <definedName name="YC_EV_FCF">"ev_free_cash_flow"</definedName>
    <definedName name="YC_EV_REV">"ev_revenues"</definedName>
    <definedName name="YC_EV_REV_FWD">"forward_ev_revenues"</definedName>
    <definedName name="YC_EXCHANGE">"exchange"</definedName>
    <definedName name="YC_EXP">"expenses"</definedName>
    <definedName name="YC_EXP_TTM">"expenses_ttm"</definedName>
    <definedName name="YC_EXTRA_INC">"extraordinary_income"</definedName>
    <definedName name="YC_EXTRA_INC_ANN">"extraordinary_income_annual"</definedName>
    <definedName name="YC_EXTRA_INC_TTM">"extraordinary_income_ttm"</definedName>
    <definedName name="YC_EY">"earning_yield"</definedName>
    <definedName name="YC_EY_FWD">"forward_earnings_yield"</definedName>
    <definedName name="YC_FCF">"free_cash_flow"</definedName>
    <definedName name="YC_FCFY">"free_cash_flow_yield"</definedName>
    <definedName name="YC_FOREX_ADJ">"foreign_exch_rate_adjust"</definedName>
    <definedName name="YC_FOREX_ADJ_ANN">"foreign_exch_rate_adjust_annual"</definedName>
    <definedName name="YC_FOREX_ADJ_TTM">"foreign_exch_rate_adjust_ttm"</definedName>
    <definedName name="YC_GPFT">"gross_profit"</definedName>
    <definedName name="YC_GPFT_ANN">"gross_profit_annual"</definedName>
    <definedName name="YC_GPFT_MGN">"gross_profit_margin"</definedName>
    <definedName name="YC_GPFT_TTM">"gross_profit_ttm"</definedName>
    <definedName name="YC_GPPE">"gross_property_plant_equip"</definedName>
    <definedName name="YC_GPPE_ANN">"gross_property_plant_equip_annual"</definedName>
    <definedName name="YC_GWIT">"goodwill_and_intangible"</definedName>
    <definedName name="YC_GWIT_ANN">"goodwill_and_intangible_annual"</definedName>
    <definedName name="YC_HEADQUARTER_COUNTRY">"headquarter_country"</definedName>
    <definedName name="YC_HEADQUARTER_STATE">"headquarter_state"</definedName>
    <definedName name="YC_INDUSTRY">"industry"</definedName>
    <definedName name="YC_INT_EXP">"interest_expense"</definedName>
    <definedName name="YC_INT_INC">"interest_income"</definedName>
    <definedName name="YC_INT_INC_ANN">"interest_income_annual"</definedName>
    <definedName name="YC_INT_INC_TTM">"interest_income_ttm"</definedName>
    <definedName name="YC_INV">"inventories_net"</definedName>
    <definedName name="YC_INV_ANN">"inventories_net_annual"</definedName>
    <definedName name="YC_LIAB">"liabilities"</definedName>
    <definedName name="YC_LIAB_ANN">"liabilities_annual"</definedName>
    <definedName name="YC_LT_INV">"inventory_long_term"</definedName>
    <definedName name="YC_LT_INV_ANN">"inventory_long_term_annual"</definedName>
    <definedName name="YC_LT_PENAS">"pension_post_retirement_asset"</definedName>
    <definedName name="YC_LT_PENAS_ANN">"pension_post_retirement_asset_annual"</definedName>
    <definedName name="YC_LT_PENLIAB">"pension_and_retirement_liab"</definedName>
    <definedName name="YC_LT_PENLIAB_ANN">"pension_and_retirement_liab_annual"</definedName>
    <definedName name="YC_LT_RECV">"long_term_receivables"</definedName>
    <definedName name="YC_LT_RECV_ANN">"long_term_receivables_annual"</definedName>
    <definedName name="YC_LTA_OTH">"other_long_term_assets"</definedName>
    <definedName name="YC_LTA_OTH_ANN">"other_long_term_assets_annual"</definedName>
    <definedName name="YC_LTA_TOT">"total_long_term_assets"</definedName>
    <definedName name="YC_LTA_TOT_ANN">"total_long_term_assets_annual"</definedName>
    <definedName name="YC_LTD" localSheetId="2">"total_long_term_debt"</definedName>
    <definedName name="YC_LTD">"long_term_debt"</definedName>
    <definedName name="YC_LTD_ANN" localSheetId="2">"total_long_term_debt_annual"</definedName>
    <definedName name="YC_LTD_ANN">"long_term_debt_annual"</definedName>
    <definedName name="YC_LTD_CURR">"current_portion_debt"</definedName>
    <definedName name="YC_LTD_CURR_ANN">"current_portion_debt_annual"</definedName>
    <definedName name="YC_LTD_TOT" localSheetId="2">"long_term_debt"</definedName>
    <definedName name="YC_LTD_TOT">"total_long_term_debt"</definedName>
    <definedName name="YC_MININT">"minority_interest"</definedName>
    <definedName name="YC_MININT_ANN">"minority_interest_annual"</definedName>
    <definedName name="YC_MININT_BS">"minority_interest_balance_sheet"</definedName>
    <definedName name="YC_MININT_BS_ANN">"minority_interest_balance_sheet_annual"</definedName>
    <definedName name="YC_MININT_TTM">"minority_interest_ttm"</definedName>
    <definedName name="YC_MKTCAP">"market_cap"</definedName>
    <definedName name="YC_NAME">"name"</definedName>
    <definedName name="YC_NCOMEQ_ISS">"net_common_equity_issued"</definedName>
    <definedName name="YC_NCOMEQ_ISS_ANN">"net_common_equity_issued_annual"</definedName>
    <definedName name="YC_NCOMEQ_ISS_TTM">"net_common_equity_issued_ttm"</definedName>
    <definedName name="YC_NCS">"capital_stock"</definedName>
    <definedName name="YC_NCS_ANN">"capital_stock_annual"</definedName>
    <definedName name="YC_NETCHG_IAS">"net_change_in_intang_assets"</definedName>
    <definedName name="YC_NETCHG_IAS_ANN">"net_change_in_intang_assets_annual"</definedName>
    <definedName name="YC_NETCHG_IAS_TTM">"net_change_in_intang_assets_ttm"</definedName>
    <definedName name="YC_NI">"net_income"</definedName>
    <definedName name="YC_NI_ANN">"net_income_annual"</definedName>
    <definedName name="YC_NI_CF">"net_income_cf"</definedName>
    <definedName name="YC_NI_CF_ANN">"net_income_cf_annual"</definedName>
    <definedName name="YC_NI_CF_TTM">"net_income_cf_ttm"</definedName>
    <definedName name="YC_NI_TTM">"net_income_ttm"</definedName>
    <definedName name="YC_NOINT_EXP">"interest_expense_non_operating"</definedName>
    <definedName name="YC_NOINT_EXP_ANN">"interest_expense_non_operating_annual"</definedName>
    <definedName name="YC_NOINT_EXP_TTM">"interest_expense_non_operating_ttm"</definedName>
    <definedName name="YC_NOP_INC">"total_non_operating_income"</definedName>
    <definedName name="YC_NOP_INC_ANN">"total_non_operating_income_annual"</definedName>
    <definedName name="YC_NOP_INC_TTM">"total_non_operating_income_ttm"</definedName>
    <definedName name="YC_NP">"notes_payable"</definedName>
    <definedName name="YC_NP_ANN">"notes_payable_annual"</definedName>
    <definedName name="YC_NPPE">"net_ppe"</definedName>
    <definedName name="YC_NPPE_ANN">"net_ppe_annual"</definedName>
    <definedName name="YC_OP_EY">"operating_earning_yield"</definedName>
    <definedName name="YC_OP_INC">"operating_income"</definedName>
    <definedName name="YC_OP_INC_ANN">"operating_income_annual"</definedName>
    <definedName name="YC_OP_INC_TTM">"operating_income_ttm"</definedName>
    <definedName name="YC_OP_MGN">"operating_margin_ttm"</definedName>
    <definedName name="YC_OP_PE">"operating_pe_ratio"</definedName>
    <definedName name="YC_OPINT_EXP">"interest_expense_oper"</definedName>
    <definedName name="YC_OPINT_EXP_ANN">"interest_expense_oper_annual"</definedName>
    <definedName name="YC_OPINT_EXP_TTM">"interest_expense_oper_ttm"</definedName>
    <definedName name="YC_OTH_CFO">"operating_activities_other"</definedName>
    <definedName name="YC_OTH_CFO_ANN">"operating_activities_other_annual"</definedName>
    <definedName name="YC_OTH_CFO_TTM">"operating_activities_other_ttm"</definedName>
    <definedName name="YC_OTH_INC">"other_income_expense"</definedName>
    <definedName name="YC_OTH_INC_ANN">"other_income_expense_annual"</definedName>
    <definedName name="YC_OTH_INC_TTM">"other_income_expense_ttm"</definedName>
    <definedName name="YC_OTH_LT_LIAB">"other_non_current_liab"</definedName>
    <definedName name="YC_OTH_LT_LIAB_ANN">"other_non_current_liab_annual"</definedName>
    <definedName name="YC_OTH_NCI">"other_non_cash_items"</definedName>
    <definedName name="YC_OTH_NCI_ANN">"other_non_cash_items_annual"</definedName>
    <definedName name="YC_OTH_NCI_TTM">"other_non_cash_items_ttm"</definedName>
    <definedName name="YC_OTH_PAY">"other_payables"</definedName>
    <definedName name="YC_OTH_PAY_ANN">"other_payables_annual"</definedName>
    <definedName name="YC_PB">"price_to_book_value"</definedName>
    <definedName name="YC_PE">"pe_ratio"</definedName>
    <definedName name="YC_PE_FWD">"forward_pe_ratio"</definedName>
    <definedName name="YC_PE_ISS">"net_preferred_equity_issued"</definedName>
    <definedName name="YC_PE_ISS_ANN">"net_preferred_equity_issued_annual"</definedName>
    <definedName name="YC_PE_ISS_TTM">"net_preferred_equity_issued_ttm"</definedName>
    <definedName name="YC_PE10">"pe_10"</definedName>
    <definedName name="YC_PEG">"peg_ratio"</definedName>
    <definedName name="YC_PEG_FWD">"forward_peg_ratio"</definedName>
    <definedName name="YC_PFT_MGN">"profit_margin"</definedName>
    <definedName name="YC_PR">"payout_ratio"</definedName>
    <definedName name="YC_PRE_EXP">"prepaid_expenses"</definedName>
    <definedName name="YC_PRE_EXP_ANN">"prepaid_expenses_annual"</definedName>
    <definedName name="YC_PREFSLIAB">"preferred_stock_liabilities"</definedName>
    <definedName name="YC_PREFSLIAB_ANN">"preferred_stock_liabilities_annual"</definedName>
    <definedName name="YC_PRICE">"price"</definedName>
    <definedName name="YC_PS">"ps_ratio"</definedName>
    <definedName name="YC_PS_DIV">"preferred_stock_div_and_adj"</definedName>
    <definedName name="YC_PS_DIV_ANN">"preferred_stock_div_and_adj_annual"</definedName>
    <definedName name="YC_PS_DIV_TTM">"preferred_stock_div_and_adj_ttm"</definedName>
    <definedName name="YC_PS_FWD">"forward_ps_ratio"</definedName>
    <definedName name="YC_PTAX_INC">"pre_tax_income"</definedName>
    <definedName name="YC_PTAX_INC_ANN">"pre_tax_income_annual"</definedName>
    <definedName name="YC_PTAX_INC_TTM">"pre_tax_income_ttm"</definedName>
    <definedName name="YC_PTB">"price_to_tangible_book_value"</definedName>
    <definedName name="YC_RD_EXP">"r_and_d_expense"</definedName>
    <definedName name="YC_RD_EXP_ANN">"r_and_d_expense_annual"</definedName>
    <definedName name="YC_RD_EXP_TTM">"r_and_d_expense_ttm"</definedName>
    <definedName name="YC_RE">"retained_earnings"</definedName>
    <definedName name="YC_RE_ANN">"retained_earnings_annual"</definedName>
    <definedName name="YC_RECV_TURN">"receivables_turnover"</definedName>
    <definedName name="YC_REV">"revenues"</definedName>
    <definedName name="YC_REV_ANN">"revenues_annual"</definedName>
    <definedName name="YC_REV_ANN_EST">"annual_sales_estimates"</definedName>
    <definedName name="YC_REV_ANN_FWD">"sales_est_0y"</definedName>
    <definedName name="YC_REV_ANN_FWD_1Y">"sales_est_1y"</definedName>
    <definedName name="YC_REV_EST">"quarterly_sales_estimates"</definedName>
    <definedName name="YC_REV_FWD">"sales_est_0q"</definedName>
    <definedName name="YC_REV_FWD_1Q">"sales_est_1q"</definedName>
    <definedName name="YC_REV_FWD_2Q">"sales_est_2q"</definedName>
    <definedName name="YC_REV_FWD_3Q">"sales_est_3q"</definedName>
    <definedName name="YC_REV_TTM">"revenues_ttm"</definedName>
    <definedName name="YC_ROA">"return_on_assets"</definedName>
    <definedName name="YC_ROE">"return_on_equity"</definedName>
    <definedName name="YC_ROIC">"return_on_invested_capital"</definedName>
    <definedName name="YC_SBB">"stock_buyback"</definedName>
    <definedName name="YC_SBB_TTM">"stock_buyback_ttm"</definedName>
    <definedName name="YC_SE">"shareholders_equity"</definedName>
    <definedName name="YC_SE_ANN">"shareholders_equity_annual"</definedName>
    <definedName name="YC_SECTOR">"sector"</definedName>
    <definedName name="YC_SGA_EXP">"sga_expense"</definedName>
    <definedName name="YC_SGA_EXP_ANN">"sga_expense_annual"</definedName>
    <definedName name="YC_SGA_EXP_TTM">"sga_expense_ttm"</definedName>
    <definedName name="YC_SO">"shares_outstanding"</definedName>
    <definedName name="YC_TA">"assets"</definedName>
    <definedName name="YC_TA_ANN">"assets_annual"</definedName>
    <definedName name="YC_TAX_PROV">"provision_for_income_taxes"</definedName>
    <definedName name="YC_TAX_PROV_ANN">"provision_for_income_taxes_annual"</definedName>
    <definedName name="YC_TAX_PROV_TTM">"provision_for_income_taxes_ttm"</definedName>
    <definedName name="YC_TBV">"book_value_of_tangible_equity"</definedName>
    <definedName name="YC_TBV_ANN">"book_value_of_tangible_equity_annual"</definedName>
    <definedName name="YC_TCER">"tangible_common_equity_ratio"</definedName>
    <definedName name="YC_TO_EXP">"total_operating_expense"</definedName>
    <definedName name="YC_TO_EXP_ANN">"total_operating_expense_annual"</definedName>
    <definedName name="YC_TO_EXP_TTM">"total_operating_expense_ttm"</definedName>
    <definedName name="YC_TOT_CHG_INVEST">"net_change_in_invest_total"</definedName>
    <definedName name="YC_TOT_CHG_INVEST_ANN">"net_change_in_invest_total_annual"</definedName>
    <definedName name="YC_TOT_CHG_INVEST_TTM">"net_change_in_invest_total_ttm"</definedName>
    <definedName name="YC_TOT_CHG_LT_INVEST">"net_change_in_lt_investments"</definedName>
    <definedName name="YC_TOT_CHG_LT_INVEST_ANN">"net_change_in_lt_investments_annual"</definedName>
    <definedName name="YC_TOT_CHG_LT_INVEST_TTM">"net_change_in_lt_investments_ttm"</definedName>
    <definedName name="YC_TOT_CS_DIV">"common_stock_dividends_paid"</definedName>
    <definedName name="YC_TOT_CS_DIV_ANN">"common_stock_dividends_paid_annual"</definedName>
    <definedName name="YC_TOT_CS_DIV_TTM">"common_stock_dividends_paid_ttm"</definedName>
    <definedName name="YC_TOT_EQEQUIV">"equity_equivalent"</definedName>
    <definedName name="YC_TOT_EQEQUIV_ANN">"equity_equivalent_annual"</definedName>
    <definedName name="YC_TOT_LIABSE">"total_liab_shareholder_equity"</definedName>
    <definedName name="YC_TOT_LIABSE_ANN">"total_liab_shareholder_equity_annual"</definedName>
    <definedName name="YC_TOT_LT_INVEST">"long_term_investments"</definedName>
    <definedName name="YC_TOT_LT_INVEST_ANN">"long_term_investments_annual"</definedName>
    <definedName name="YC_TOT_LT_LIAB">"total_long_term_liab"</definedName>
    <definedName name="YC_TOT_LT_LIAB_ANN">"total_long_term_liab_annual"</definedName>
    <definedName name="YC_TOT_NCI_TTM">"total_non_cash_items_ttm"</definedName>
    <definedName name="YC_TOT_NDBT_ISS">"debt_issuance_net_total"</definedName>
    <definedName name="YC_TOT_NDBT_ISS_ANN">"debt_issuance_net_total_annual"</definedName>
    <definedName name="YC_TOT_NDBT_ISS_TTM">"debt_issuance_net_total_ttm"</definedName>
    <definedName name="YC_TOT_NE_ISS">"net_common_equity_issued"</definedName>
    <definedName name="YC_TOT_NE_ISS_ANN">"net_common_equity_issued_annual"</definedName>
    <definedName name="YC_TOT_NE_ISS_TTM">"net_common_equity_issued_ttm"</definedName>
    <definedName name="YC_TOT_PS">"total_preferred_stock"</definedName>
    <definedName name="YC_TOT_PS_ANN">"total_preferred_stock_annual"</definedName>
    <definedName name="YC_TOT_PS_DIV">"preferred_stock_dividends_paid"</definedName>
    <definedName name="YC_TOT_PS_DIV_ANN">"preferred_stock_dividends_paid_annual"</definedName>
    <definedName name="YC_TOT_PS_DIV_TTM">"preferred_stock_dividends_paid_ttm"</definedName>
    <definedName name="YC_TOT_RETPRICE">"total_return_price"</definedName>
    <definedName name="YC_TS">"treasury_stock"</definedName>
    <definedName name="YC_TS_ANN">"treasury_stock_annual"</definedName>
    <definedName name="YC_URL">"url"</definedName>
    <definedName name="YC_VOL">"volume"</definedName>
    <definedName name="YC_YCHARTS_URL">"ycharts_url"</definedName>
    <definedName name="YF_Attributes" localSheetId="2">#REF!</definedName>
    <definedName name="YF_Attributes" localSheetId="3">#REF!</definedName>
    <definedName name="YF_Attributes">#REF!</definedName>
  </definedNames>
  <calcPr calcId="171027"/>
</workbook>
</file>

<file path=xl/calcChain.xml><?xml version="1.0" encoding="utf-8"?>
<calcChain xmlns="http://schemas.openxmlformats.org/spreadsheetml/2006/main">
  <c r="E9" i="1" l="1"/>
  <c r="F9" i="1"/>
  <c r="G9" i="1"/>
  <c r="D9" i="1"/>
  <c r="E8" i="1"/>
  <c r="F8" i="1"/>
  <c r="G8" i="1"/>
  <c r="D8" i="1"/>
  <c r="D59" i="31"/>
  <c r="B59" i="31"/>
  <c r="D51" i="31"/>
  <c r="B51" i="31"/>
  <c r="F34" i="31"/>
  <c r="C35" i="31" s="1"/>
  <c r="C54" i="31" s="1"/>
  <c r="C59" i="31" s="1"/>
  <c r="D32" i="31"/>
  <c r="B32" i="31"/>
  <c r="T50" i="30"/>
  <c r="R50" i="30"/>
  <c r="P50" i="30"/>
  <c r="N50" i="30"/>
  <c r="L50" i="30"/>
  <c r="J50" i="30"/>
  <c r="H50" i="30"/>
  <c r="F50" i="30"/>
  <c r="S49" i="30"/>
  <c r="Q49" i="30"/>
  <c r="O49" i="30"/>
  <c r="K49" i="30"/>
  <c r="G49" i="30"/>
  <c r="R45" i="30"/>
  <c r="N45" i="30"/>
  <c r="J45" i="30"/>
  <c r="F45" i="30"/>
  <c r="B45" i="30"/>
  <c r="T44" i="30"/>
  <c r="S44" i="30"/>
  <c r="S50" i="30" s="1"/>
  <c r="R44" i="30"/>
  <c r="Q44" i="30"/>
  <c r="Q45" i="30" s="1"/>
  <c r="Q46" i="30" s="1"/>
  <c r="P44" i="30"/>
  <c r="O44" i="30"/>
  <c r="O50" i="30" s="1"/>
  <c r="N44" i="30"/>
  <c r="M44" i="30"/>
  <c r="M45" i="30" s="1"/>
  <c r="M46" i="30" s="1"/>
  <c r="L44" i="30"/>
  <c r="K44" i="30"/>
  <c r="K50" i="30" s="1"/>
  <c r="J44" i="30"/>
  <c r="H44" i="30"/>
  <c r="G44" i="30"/>
  <c r="G50" i="30" s="1"/>
  <c r="F44" i="30"/>
  <c r="D44" i="30"/>
  <c r="C44" i="30"/>
  <c r="C45" i="30" s="1"/>
  <c r="C46" i="30" s="1"/>
  <c r="B44" i="30"/>
  <c r="T43" i="30"/>
  <c r="T45" i="30" s="1"/>
  <c r="S43" i="30"/>
  <c r="R43" i="30"/>
  <c r="R46" i="30" s="1"/>
  <c r="Q43" i="30"/>
  <c r="P43" i="30"/>
  <c r="P45" i="30" s="1"/>
  <c r="O43" i="30"/>
  <c r="N43" i="30"/>
  <c r="N46" i="30" s="1"/>
  <c r="M43" i="30"/>
  <c r="L43" i="30"/>
  <c r="L45" i="30" s="1"/>
  <c r="K43" i="30"/>
  <c r="J43" i="30"/>
  <c r="J46" i="30" s="1"/>
  <c r="H43" i="30"/>
  <c r="H45" i="30" s="1"/>
  <c r="G43" i="30"/>
  <c r="F43" i="30"/>
  <c r="F46" i="30" s="1"/>
  <c r="D43" i="30"/>
  <c r="D45" i="30" s="1"/>
  <c r="C43" i="30"/>
  <c r="B43" i="30"/>
  <c r="B46" i="30" s="1"/>
  <c r="R40" i="30"/>
  <c r="N40" i="30"/>
  <c r="J40" i="30"/>
  <c r="F40" i="30"/>
  <c r="B40" i="30"/>
  <c r="T39" i="30"/>
  <c r="S39" i="30"/>
  <c r="S40" i="30" s="1"/>
  <c r="Q39" i="30"/>
  <c r="P39" i="30"/>
  <c r="P40" i="30" s="1"/>
  <c r="O39" i="30"/>
  <c r="M39" i="30"/>
  <c r="M40" i="30" s="1"/>
  <c r="L39" i="30"/>
  <c r="K39" i="30"/>
  <c r="K40" i="30" s="1"/>
  <c r="I39" i="30"/>
  <c r="H39" i="30"/>
  <c r="H40" i="30" s="1"/>
  <c r="G39" i="30"/>
  <c r="E39" i="30"/>
  <c r="C39" i="30"/>
  <c r="D39" i="30" s="1"/>
  <c r="T38" i="30"/>
  <c r="S38" i="30"/>
  <c r="T52" i="30" s="1"/>
  <c r="Q38" i="30"/>
  <c r="P38" i="30"/>
  <c r="S52" i="30" s="1"/>
  <c r="O38" i="30"/>
  <c r="M38" i="30"/>
  <c r="P52" i="30" s="1"/>
  <c r="L38" i="30"/>
  <c r="K38" i="30"/>
  <c r="L52" i="30" s="1"/>
  <c r="I38" i="30"/>
  <c r="H38" i="30"/>
  <c r="K52" i="30" s="1"/>
  <c r="G38" i="30"/>
  <c r="E38" i="30"/>
  <c r="H52" i="30" s="1"/>
  <c r="C38" i="30"/>
  <c r="R35" i="30"/>
  <c r="R41" i="30" s="1"/>
  <c r="P35" i="30"/>
  <c r="P36" i="30" s="1"/>
  <c r="N35" i="30"/>
  <c r="N41" i="30" s="1"/>
  <c r="J35" i="30"/>
  <c r="J41" i="30" s="1"/>
  <c r="H35" i="30"/>
  <c r="H36" i="30" s="1"/>
  <c r="F35" i="30"/>
  <c r="F41" i="30" s="1"/>
  <c r="B35" i="30"/>
  <c r="B41" i="30" s="1"/>
  <c r="S34" i="30"/>
  <c r="S35" i="30" s="1"/>
  <c r="R34" i="30"/>
  <c r="P34" i="30"/>
  <c r="O34" i="30"/>
  <c r="O40" i="30" s="1"/>
  <c r="R53" i="30" s="1"/>
  <c r="N34" i="30"/>
  <c r="M34" i="30"/>
  <c r="M35" i="30" s="1"/>
  <c r="K34" i="30"/>
  <c r="K35" i="30" s="1"/>
  <c r="J34" i="30"/>
  <c r="H34" i="30"/>
  <c r="F34" i="30"/>
  <c r="C34" i="30"/>
  <c r="C35" i="30" s="1"/>
  <c r="B34" i="30"/>
  <c r="T32" i="30"/>
  <c r="T34" i="30" s="1"/>
  <c r="T40" i="30" s="1"/>
  <c r="S32" i="30"/>
  <c r="Q32" i="30"/>
  <c r="Q34" i="30" s="1"/>
  <c r="Q40" i="30" s="1"/>
  <c r="T53" i="30" s="1"/>
  <c r="P32" i="30"/>
  <c r="O32" i="30"/>
  <c r="M32" i="30"/>
  <c r="L32" i="30"/>
  <c r="L34" i="30" s="1"/>
  <c r="K32" i="30"/>
  <c r="I32" i="30"/>
  <c r="I34" i="30" s="1"/>
  <c r="I40" i="30" s="1"/>
  <c r="H32" i="30"/>
  <c r="G32" i="30"/>
  <c r="G34" i="30" s="1"/>
  <c r="G40" i="30" s="1"/>
  <c r="J53" i="30" s="1"/>
  <c r="D32" i="30"/>
  <c r="E32" i="30" s="1"/>
  <c r="E34" i="30" s="1"/>
  <c r="C32" i="30"/>
  <c r="T31" i="30"/>
  <c r="S31" i="30"/>
  <c r="Q31" i="30"/>
  <c r="Q35" i="30" s="1"/>
  <c r="P31" i="30"/>
  <c r="O31" i="30"/>
  <c r="O35" i="30" s="1"/>
  <c r="M31" i="30"/>
  <c r="L31" i="30"/>
  <c r="K31" i="30"/>
  <c r="I31" i="30"/>
  <c r="H31" i="30"/>
  <c r="G31" i="30"/>
  <c r="G35" i="30" s="1"/>
  <c r="D31" i="30"/>
  <c r="E31" i="30" s="1"/>
  <c r="C31" i="30"/>
  <c r="T28" i="30"/>
  <c r="T59" i="30" s="1"/>
  <c r="S28" i="30"/>
  <c r="S59" i="30" s="1"/>
  <c r="R28" i="30"/>
  <c r="R61" i="30" s="1"/>
  <c r="Q28" i="30"/>
  <c r="Q59" i="30" s="1"/>
  <c r="P28" i="30"/>
  <c r="S29" i="30" s="1"/>
  <c r="O28" i="30"/>
  <c r="R29" i="30" s="1"/>
  <c r="N28" i="30"/>
  <c r="N61" i="30" s="1"/>
  <c r="M28" i="30"/>
  <c r="M59" i="30" s="1"/>
  <c r="L28" i="30"/>
  <c r="O29" i="30" s="1"/>
  <c r="K28" i="30"/>
  <c r="N29" i="30" s="1"/>
  <c r="J28" i="30"/>
  <c r="J61" i="30" s="1"/>
  <c r="I28" i="30"/>
  <c r="I61" i="30" s="1"/>
  <c r="H28" i="30"/>
  <c r="K29" i="30" s="1"/>
  <c r="G28" i="30"/>
  <c r="J29" i="30" s="1"/>
  <c r="F28" i="30"/>
  <c r="F61" i="30" s="1"/>
  <c r="D28" i="30"/>
  <c r="C28" i="30"/>
  <c r="B28" i="30"/>
  <c r="B61" i="30" s="1"/>
  <c r="T27" i="30"/>
  <c r="S27" i="30"/>
  <c r="R27" i="30"/>
  <c r="Q27" i="30"/>
  <c r="P27" i="30"/>
  <c r="O27" i="30"/>
  <c r="N27" i="30"/>
  <c r="M27" i="30"/>
  <c r="L27" i="30"/>
  <c r="K27" i="30"/>
  <c r="J27" i="30"/>
  <c r="I27" i="30"/>
  <c r="H27" i="30"/>
  <c r="G27" i="30"/>
  <c r="F27" i="30"/>
  <c r="E27" i="30"/>
  <c r="D27" i="30"/>
  <c r="C27" i="30"/>
  <c r="B27" i="30"/>
  <c r="I24" i="30"/>
  <c r="I59" i="30" s="1"/>
  <c r="E24" i="30"/>
  <c r="I23" i="30"/>
  <c r="I44" i="30" s="1"/>
  <c r="I50" i="30" s="1"/>
  <c r="E23" i="30"/>
  <c r="E44" i="30" s="1"/>
  <c r="I22" i="30"/>
  <c r="E22" i="30"/>
  <c r="E28" i="30" s="1"/>
  <c r="I21" i="30"/>
  <c r="I43" i="30" s="1"/>
  <c r="E21" i="30"/>
  <c r="E43" i="30" s="1"/>
  <c r="P55" i="29"/>
  <c r="Q54" i="29"/>
  <c r="T32" i="29"/>
  <c r="Q58" i="29"/>
  <c r="N32" i="29"/>
  <c r="M32" i="29"/>
  <c r="L32" i="29"/>
  <c r="K32" i="29"/>
  <c r="K58" i="29" s="1"/>
  <c r="J32" i="29"/>
  <c r="I32" i="29"/>
  <c r="H32" i="29"/>
  <c r="G32" i="29"/>
  <c r="F32" i="29"/>
  <c r="E32" i="29"/>
  <c r="D32" i="29"/>
  <c r="C32" i="29"/>
  <c r="C58" i="29" s="1"/>
  <c r="B32" i="29"/>
  <c r="T26" i="29"/>
  <c r="T70" i="29" s="1"/>
  <c r="U70" i="29" s="1"/>
  <c r="V70" i="29" s="1"/>
  <c r="W70" i="29" s="1"/>
  <c r="X70" i="29" s="1"/>
  <c r="R57" i="29"/>
  <c r="N26" i="29"/>
  <c r="O57" i="29" s="1"/>
  <c r="M26" i="29"/>
  <c r="L26" i="29"/>
  <c r="K26" i="29"/>
  <c r="J26" i="29"/>
  <c r="I26" i="29"/>
  <c r="H26" i="29"/>
  <c r="G26" i="29"/>
  <c r="F26" i="29"/>
  <c r="E26" i="29"/>
  <c r="P20" i="29"/>
  <c r="H20" i="29"/>
  <c r="T19" i="29"/>
  <c r="R56" i="29"/>
  <c r="N19" i="29"/>
  <c r="M19" i="29"/>
  <c r="L19" i="29"/>
  <c r="K19" i="29"/>
  <c r="J19" i="29"/>
  <c r="J34" i="29" s="1"/>
  <c r="I19" i="29"/>
  <c r="H19" i="29"/>
  <c r="G19" i="29"/>
  <c r="F19" i="29"/>
  <c r="E19" i="29"/>
  <c r="D19" i="29"/>
  <c r="C19" i="29"/>
  <c r="B19" i="29"/>
  <c r="T13" i="29"/>
  <c r="N13" i="29"/>
  <c r="S20" i="29"/>
  <c r="Q34" i="29"/>
  <c r="P34" i="29"/>
  <c r="O34" i="29"/>
  <c r="N7" i="29"/>
  <c r="M7" i="29"/>
  <c r="L7" i="29"/>
  <c r="L20" i="29" s="1"/>
  <c r="K7" i="29"/>
  <c r="K34" i="29" s="1"/>
  <c r="J7" i="29"/>
  <c r="I7" i="29"/>
  <c r="H7" i="29"/>
  <c r="G7" i="29"/>
  <c r="F7" i="29"/>
  <c r="F34" i="29" s="1"/>
  <c r="E7" i="29"/>
  <c r="D7" i="29"/>
  <c r="D55" i="29" s="1"/>
  <c r="C7" i="29"/>
  <c r="C34" i="29" s="1"/>
  <c r="B7" i="29"/>
  <c r="B34" i="29" s="1"/>
  <c r="E45" i="30" l="1"/>
  <c r="E46" i="30" s="1"/>
  <c r="F29" i="30"/>
  <c r="L40" i="30"/>
  <c r="O53" i="30" s="1"/>
  <c r="L35" i="30"/>
  <c r="C36" i="30"/>
  <c r="K36" i="30"/>
  <c r="K41" i="30"/>
  <c r="E40" i="30"/>
  <c r="H53" i="30" s="1"/>
  <c r="N53" i="30"/>
  <c r="S53" i="30"/>
  <c r="I45" i="30"/>
  <c r="I46" i="30"/>
  <c r="M49" i="30"/>
  <c r="I49" i="30"/>
  <c r="G29" i="30"/>
  <c r="I35" i="30"/>
  <c r="O36" i="30"/>
  <c r="O41" i="30"/>
  <c r="T35" i="30"/>
  <c r="M41" i="30"/>
  <c r="M36" i="30"/>
  <c r="T54" i="30"/>
  <c r="T56" i="30" s="1"/>
  <c r="I53" i="30"/>
  <c r="E61" i="30"/>
  <c r="H62" i="30" s="1"/>
  <c r="H29" i="30"/>
  <c r="E59" i="30"/>
  <c r="M62" i="30"/>
  <c r="E35" i="30"/>
  <c r="L53" i="30"/>
  <c r="S36" i="30"/>
  <c r="S41" i="30"/>
  <c r="K53" i="30"/>
  <c r="K54" i="30" s="1"/>
  <c r="K56" i="30" s="1"/>
  <c r="P53" i="30"/>
  <c r="P54" i="30" s="1"/>
  <c r="P56" i="30" s="1"/>
  <c r="M53" i="30"/>
  <c r="G36" i="30"/>
  <c r="G41" i="30"/>
  <c r="Q41" i="30"/>
  <c r="Q36" i="30"/>
  <c r="H54" i="30"/>
  <c r="L54" i="30"/>
  <c r="L56" i="30" s="1"/>
  <c r="S54" i="30"/>
  <c r="S56" i="30" s="1"/>
  <c r="Q53" i="30"/>
  <c r="U28" i="30"/>
  <c r="U29" i="30" s="1"/>
  <c r="U30" i="30" s="1"/>
  <c r="L29" i="30"/>
  <c r="T29" i="30"/>
  <c r="H49" i="30"/>
  <c r="L49" i="30"/>
  <c r="P49" i="30"/>
  <c r="T49" i="30"/>
  <c r="M50" i="30"/>
  <c r="Q50" i="30"/>
  <c r="I52" i="30"/>
  <c r="I54" i="30" s="1"/>
  <c r="I56" i="30" s="1"/>
  <c r="M52" i="30"/>
  <c r="M54" i="30" s="1"/>
  <c r="M56" i="30" s="1"/>
  <c r="Q52" i="30"/>
  <c r="Q54" i="30" s="1"/>
  <c r="Q56" i="30" s="1"/>
  <c r="B59" i="30"/>
  <c r="F59" i="30"/>
  <c r="J59" i="30"/>
  <c r="N59" i="30"/>
  <c r="R59" i="30"/>
  <c r="C61" i="30"/>
  <c r="E62" i="30" s="1"/>
  <c r="G61" i="30"/>
  <c r="J62" i="30" s="1"/>
  <c r="K61" i="30"/>
  <c r="O61" i="30"/>
  <c r="S61" i="30"/>
  <c r="P29" i="30"/>
  <c r="E29" i="30"/>
  <c r="I29" i="30"/>
  <c r="M29" i="30"/>
  <c r="Q29" i="30"/>
  <c r="D34" i="30"/>
  <c r="D35" i="30" s="1"/>
  <c r="B36" i="30"/>
  <c r="F36" i="30"/>
  <c r="J36" i="30"/>
  <c r="N36" i="30"/>
  <c r="R36" i="30"/>
  <c r="D38" i="30"/>
  <c r="G52" i="30" s="1"/>
  <c r="C40" i="30"/>
  <c r="H41" i="30"/>
  <c r="P41" i="30"/>
  <c r="G45" i="30"/>
  <c r="G46" i="30" s="1"/>
  <c r="K45" i="30"/>
  <c r="K46" i="30" s="1"/>
  <c r="O45" i="30"/>
  <c r="O46" i="30" s="1"/>
  <c r="S45" i="30"/>
  <c r="S46" i="30" s="1"/>
  <c r="D46" i="30"/>
  <c r="H46" i="30"/>
  <c r="L46" i="30"/>
  <c r="P46" i="30"/>
  <c r="T46" i="30"/>
  <c r="J52" i="30"/>
  <c r="J54" i="30" s="1"/>
  <c r="J56" i="30" s="1"/>
  <c r="N52" i="30"/>
  <c r="N54" i="30" s="1"/>
  <c r="N56" i="30" s="1"/>
  <c r="R52" i="30"/>
  <c r="R54" i="30" s="1"/>
  <c r="R56" i="30" s="1"/>
  <c r="C59" i="30"/>
  <c r="G59" i="30"/>
  <c r="K59" i="30"/>
  <c r="O59" i="30"/>
  <c r="D61" i="30"/>
  <c r="H61" i="30"/>
  <c r="K62" i="30" s="1"/>
  <c r="L61" i="30"/>
  <c r="P61" i="30"/>
  <c r="T61" i="30"/>
  <c r="F49" i="30"/>
  <c r="J49" i="30"/>
  <c r="N49" i="30"/>
  <c r="R49" i="30"/>
  <c r="O52" i="30"/>
  <c r="O54" i="30" s="1"/>
  <c r="O56" i="30" s="1"/>
  <c r="D59" i="30"/>
  <c r="H59" i="30"/>
  <c r="L59" i="30"/>
  <c r="P59" i="30"/>
  <c r="M61" i="30"/>
  <c r="P62" i="30" s="1"/>
  <c r="Q61" i="30"/>
  <c r="L55" i="29"/>
  <c r="C56" i="29"/>
  <c r="D58" i="29"/>
  <c r="L58" i="29"/>
  <c r="N34" i="29"/>
  <c r="D34" i="29"/>
  <c r="H34" i="29"/>
  <c r="L34" i="29"/>
  <c r="D20" i="29"/>
  <c r="H55" i="29"/>
  <c r="T67" i="29"/>
  <c r="T82" i="29"/>
  <c r="S54" i="29"/>
  <c r="T84" i="29"/>
  <c r="U84" i="29" s="1"/>
  <c r="V84" i="29" s="1"/>
  <c r="W84" i="29" s="1"/>
  <c r="X84" i="29" s="1"/>
  <c r="T69" i="29"/>
  <c r="U69" i="29" s="1"/>
  <c r="V69" i="29" s="1"/>
  <c r="W69" i="29" s="1"/>
  <c r="X69" i="29" s="1"/>
  <c r="S56" i="29"/>
  <c r="T71" i="29"/>
  <c r="U71" i="29" s="1"/>
  <c r="V71" i="29" s="1"/>
  <c r="W71" i="29" s="1"/>
  <c r="X71" i="29" s="1"/>
  <c r="T86" i="29"/>
  <c r="U86" i="29" s="1"/>
  <c r="V86" i="29" s="1"/>
  <c r="W86" i="29" s="1"/>
  <c r="X86" i="29" s="1"/>
  <c r="S58" i="29"/>
  <c r="I58" i="29"/>
  <c r="M58" i="29"/>
  <c r="G56" i="29"/>
  <c r="F58" i="29"/>
  <c r="R58" i="29"/>
  <c r="E20" i="29"/>
  <c r="I20" i="29"/>
  <c r="M20" i="29"/>
  <c r="Q20" i="29"/>
  <c r="Q44" i="29" s="1"/>
  <c r="G34" i="29"/>
  <c r="S34" i="29"/>
  <c r="S44" i="29"/>
  <c r="R54" i="29"/>
  <c r="E55" i="29"/>
  <c r="I55" i="29"/>
  <c r="M55" i="29"/>
  <c r="Q55" i="29"/>
  <c r="D56" i="29"/>
  <c r="H56" i="29"/>
  <c r="L56" i="29"/>
  <c r="P56" i="29"/>
  <c r="L57" i="29"/>
  <c r="P57" i="29"/>
  <c r="G58" i="29"/>
  <c r="T85" i="29"/>
  <c r="U85" i="29" s="1"/>
  <c r="V85" i="29" s="1"/>
  <c r="W85" i="29" s="1"/>
  <c r="X85" i="29" s="1"/>
  <c r="R34" i="29"/>
  <c r="R44" i="29"/>
  <c r="K56" i="29"/>
  <c r="O56" i="29"/>
  <c r="B20" i="29"/>
  <c r="F20" i="29"/>
  <c r="J20" i="29"/>
  <c r="N20" i="29"/>
  <c r="N44" i="29" s="1"/>
  <c r="R20" i="29"/>
  <c r="P44" i="29"/>
  <c r="O54" i="29"/>
  <c r="F55" i="29"/>
  <c r="J55" i="29"/>
  <c r="N55" i="29"/>
  <c r="R55" i="29"/>
  <c r="E56" i="29"/>
  <c r="I56" i="29"/>
  <c r="M56" i="29"/>
  <c r="Q56" i="29"/>
  <c r="M57" i="29"/>
  <c r="Q57" i="29"/>
  <c r="H58" i="29"/>
  <c r="N58" i="29"/>
  <c r="S57" i="29"/>
  <c r="T7" i="29"/>
  <c r="C20" i="29"/>
  <c r="G20" i="29"/>
  <c r="K20" i="29"/>
  <c r="O20" i="29"/>
  <c r="O44" i="29" s="1"/>
  <c r="P58" i="29"/>
  <c r="E34" i="29"/>
  <c r="I34" i="29"/>
  <c r="M34" i="29"/>
  <c r="P54" i="29"/>
  <c r="C55" i="29"/>
  <c r="G55" i="29"/>
  <c r="K55" i="29"/>
  <c r="O55" i="29"/>
  <c r="F56" i="29"/>
  <c r="J56" i="29"/>
  <c r="N56" i="29"/>
  <c r="N57" i="29"/>
  <c r="E58" i="29"/>
  <c r="J58" i="29"/>
  <c r="O58" i="29"/>
  <c r="B2" i="19"/>
  <c r="B38" i="19" s="1"/>
  <c r="B39" i="19" s="1"/>
  <c r="C2" i="19"/>
  <c r="C38" i="19"/>
  <c r="C39" i="19" s="1"/>
  <c r="D2" i="19"/>
  <c r="D38" i="19"/>
  <c r="D39" i="19"/>
  <c r="E2" i="19"/>
  <c r="E38" i="19"/>
  <c r="E39" i="19"/>
  <c r="F2" i="19"/>
  <c r="F38" i="19" s="1"/>
  <c r="F39" i="19" s="1"/>
  <c r="G2" i="19"/>
  <c r="G38" i="19" s="1"/>
  <c r="G39" i="19" s="1"/>
  <c r="H2" i="19"/>
  <c r="H38" i="19"/>
  <c r="H39" i="19" s="1"/>
  <c r="I2" i="19"/>
  <c r="I38" i="19"/>
  <c r="I39" i="19"/>
  <c r="J2" i="19"/>
  <c r="J38" i="19" s="1"/>
  <c r="J39" i="19" s="1"/>
  <c r="K2" i="19"/>
  <c r="K38" i="19" s="1"/>
  <c r="K39" i="19" s="1"/>
  <c r="C26" i="21"/>
  <c r="D26" i="21"/>
  <c r="E26" i="21"/>
  <c r="F26" i="21"/>
  <c r="G26" i="21"/>
  <c r="H26" i="21"/>
  <c r="I26" i="21"/>
  <c r="J26" i="21"/>
  <c r="K26" i="21"/>
  <c r="B26" i="21"/>
  <c r="G3" i="1"/>
  <c r="M34" i="21"/>
  <c r="N34" i="21"/>
  <c r="O34" i="21"/>
  <c r="P34" i="21"/>
  <c r="M35" i="21"/>
  <c r="N35" i="21"/>
  <c r="O35" i="21"/>
  <c r="P35" i="21"/>
  <c r="L35" i="21"/>
  <c r="L34" i="21"/>
  <c r="A41" i="21"/>
  <c r="A40" i="21"/>
  <c r="A39" i="21"/>
  <c r="A38" i="21"/>
  <c r="C24" i="21"/>
  <c r="D24" i="21"/>
  <c r="E24" i="21"/>
  <c r="F24" i="21"/>
  <c r="G24" i="21"/>
  <c r="H24" i="21"/>
  <c r="I24" i="21"/>
  <c r="J24" i="21"/>
  <c r="K24" i="21"/>
  <c r="C25" i="21"/>
  <c r="D25" i="21"/>
  <c r="E25" i="21"/>
  <c r="F25" i="21"/>
  <c r="G25" i="21"/>
  <c r="H25" i="21"/>
  <c r="I25" i="21"/>
  <c r="J25" i="21"/>
  <c r="K25" i="21"/>
  <c r="B24" i="21"/>
  <c r="B25" i="21"/>
  <c r="C23" i="21"/>
  <c r="D23" i="21"/>
  <c r="E23" i="21"/>
  <c r="F23" i="21"/>
  <c r="G23" i="21"/>
  <c r="H23" i="21"/>
  <c r="I23" i="21"/>
  <c r="J23" i="21"/>
  <c r="K23" i="21"/>
  <c r="B23" i="21"/>
  <c r="A22" i="21"/>
  <c r="L15" i="21"/>
  <c r="M15" i="21"/>
  <c r="N15" i="21"/>
  <c r="O15" i="21"/>
  <c r="P15" i="21"/>
  <c r="M14" i="21"/>
  <c r="N14" i="21"/>
  <c r="O14" i="21"/>
  <c r="P14" i="21"/>
  <c r="L14" i="21"/>
  <c r="L7" i="21"/>
  <c r="M7" i="21"/>
  <c r="N7" i="21"/>
  <c r="O7" i="21"/>
  <c r="P7" i="21"/>
  <c r="M6" i="21"/>
  <c r="N6" i="21"/>
  <c r="O6" i="21"/>
  <c r="P6" i="21"/>
  <c r="L6" i="21"/>
  <c r="C2" i="21"/>
  <c r="D2" i="21"/>
  <c r="D5" i="21" s="1"/>
  <c r="E2" i="21"/>
  <c r="F2" i="21"/>
  <c r="G2" i="21"/>
  <c r="G5" i="21" s="1"/>
  <c r="H2" i="21"/>
  <c r="H5" i="21" s="1"/>
  <c r="I2" i="21"/>
  <c r="J2" i="21"/>
  <c r="K2" i="21"/>
  <c r="K5" i="21" s="1"/>
  <c r="B2" i="21"/>
  <c r="E5" i="21"/>
  <c r="L4" i="21"/>
  <c r="L12" i="21"/>
  <c r="L32" i="21" s="1"/>
  <c r="J5" i="21"/>
  <c r="F5" i="21"/>
  <c r="L3" i="21"/>
  <c r="M3" i="21" s="1"/>
  <c r="C1" i="21"/>
  <c r="D1" i="21"/>
  <c r="D37" i="21" s="1"/>
  <c r="E1" i="21"/>
  <c r="E37" i="21" s="1"/>
  <c r="H1" i="21"/>
  <c r="H37" i="21" s="1"/>
  <c r="I1" i="21"/>
  <c r="I37" i="21" s="1"/>
  <c r="B1" i="21"/>
  <c r="B29" i="21" s="1"/>
  <c r="M4" i="21"/>
  <c r="N4" i="21" s="1"/>
  <c r="I9" i="21"/>
  <c r="I17" i="21" s="1"/>
  <c r="I21" i="21" s="1"/>
  <c r="E29" i="21"/>
  <c r="E9" i="21"/>
  <c r="E17" i="21" s="1"/>
  <c r="E21" i="21" s="1"/>
  <c r="B37" i="21"/>
  <c r="H29" i="21"/>
  <c r="D9" i="21"/>
  <c r="D17" i="21" s="1"/>
  <c r="D21" i="21" s="1"/>
  <c r="C29" i="21"/>
  <c r="C37" i="21"/>
  <c r="C9" i="21"/>
  <c r="C17" i="21" s="1"/>
  <c r="C21" i="21" s="1"/>
  <c r="K27" i="19"/>
  <c r="K27" i="21" s="1"/>
  <c r="J27" i="19"/>
  <c r="J27" i="21" s="1"/>
  <c r="I27" i="19"/>
  <c r="I27" i="21" s="1"/>
  <c r="H27" i="19"/>
  <c r="H27" i="21" s="1"/>
  <c r="G27" i="19"/>
  <c r="G27" i="21" s="1"/>
  <c r="F27" i="19"/>
  <c r="F27" i="21" s="1"/>
  <c r="E27" i="19"/>
  <c r="E27" i="21" s="1"/>
  <c r="D27" i="19"/>
  <c r="D27" i="21" s="1"/>
  <c r="C27" i="19"/>
  <c r="C27" i="21" s="1"/>
  <c r="B27" i="19"/>
  <c r="B27" i="21" s="1"/>
  <c r="K19" i="19"/>
  <c r="J19" i="19"/>
  <c r="J22" i="21" s="1"/>
  <c r="I19" i="19"/>
  <c r="H19" i="19"/>
  <c r="G19" i="19"/>
  <c r="G28" i="19" s="1"/>
  <c r="F19" i="19"/>
  <c r="F28" i="19" s="1"/>
  <c r="E19" i="19"/>
  <c r="D19" i="19"/>
  <c r="D22" i="21" s="1"/>
  <c r="C19" i="19"/>
  <c r="C28" i="19" s="1"/>
  <c r="C19" i="21" s="1"/>
  <c r="B19" i="19"/>
  <c r="H17" i="19"/>
  <c r="D17" i="19"/>
  <c r="K11" i="19"/>
  <c r="K12" i="19" s="1"/>
  <c r="K10" i="21"/>
  <c r="K38" i="21" s="1"/>
  <c r="J11" i="19"/>
  <c r="I11" i="19"/>
  <c r="I10" i="21" s="1"/>
  <c r="H11" i="19"/>
  <c r="H10" i="21" s="1"/>
  <c r="G11" i="19"/>
  <c r="G10" i="21" s="1"/>
  <c r="F11" i="19"/>
  <c r="E11" i="19"/>
  <c r="D11" i="19"/>
  <c r="D10" i="21" s="1"/>
  <c r="C11" i="19"/>
  <c r="C10" i="21" s="1"/>
  <c r="C38" i="21" s="1"/>
  <c r="B11" i="19"/>
  <c r="B12" i="19" s="1"/>
  <c r="K8" i="19"/>
  <c r="I8" i="19"/>
  <c r="G8" i="19"/>
  <c r="E8" i="19"/>
  <c r="C8" i="19"/>
  <c r="K6" i="19"/>
  <c r="J6" i="19"/>
  <c r="I6" i="19"/>
  <c r="H6" i="19"/>
  <c r="G6" i="19"/>
  <c r="K5" i="19"/>
  <c r="J5" i="19"/>
  <c r="I5" i="19"/>
  <c r="H5" i="19"/>
  <c r="G5" i="19"/>
  <c r="F5" i="19"/>
  <c r="E5" i="19"/>
  <c r="K4" i="19"/>
  <c r="J4" i="19"/>
  <c r="I4" i="19"/>
  <c r="H4" i="19"/>
  <c r="G4" i="19"/>
  <c r="F4" i="19"/>
  <c r="E4" i="19"/>
  <c r="D4" i="19"/>
  <c r="C4" i="19"/>
  <c r="I31" i="19"/>
  <c r="H31" i="19"/>
  <c r="G17" i="19"/>
  <c r="E31" i="19"/>
  <c r="D31" i="19"/>
  <c r="C17" i="19"/>
  <c r="K28" i="19"/>
  <c r="K29" i="19" s="1"/>
  <c r="D28" i="19"/>
  <c r="D19" i="21" s="1"/>
  <c r="H22" i="21"/>
  <c r="H28" i="19"/>
  <c r="H19" i="21" s="1"/>
  <c r="E22" i="21"/>
  <c r="E28" i="19"/>
  <c r="E19" i="21" s="1"/>
  <c r="I22" i="21"/>
  <c r="I28" i="19"/>
  <c r="K22" i="21"/>
  <c r="G12" i="19"/>
  <c r="F12" i="19"/>
  <c r="F10" i="21"/>
  <c r="F13" i="21" s="1"/>
  <c r="J12" i="19"/>
  <c r="J10" i="21"/>
  <c r="J38" i="21" s="1"/>
  <c r="C12" i="19"/>
  <c r="D8" i="19"/>
  <c r="H8" i="19"/>
  <c r="E17" i="19"/>
  <c r="I17" i="19"/>
  <c r="C31" i="19"/>
  <c r="G31" i="19"/>
  <c r="K31" i="19"/>
  <c r="B17" i="19"/>
  <c r="F17" i="19"/>
  <c r="J17" i="19"/>
  <c r="J13" i="19"/>
  <c r="J41" i="19"/>
  <c r="B31" i="19"/>
  <c r="F31" i="19"/>
  <c r="J31" i="19"/>
  <c r="E12" i="19"/>
  <c r="B8" i="19"/>
  <c r="F8" i="19"/>
  <c r="J8" i="19"/>
  <c r="H7" i="17"/>
  <c r="H9" i="17"/>
  <c r="H6" i="17"/>
  <c r="G6" i="17"/>
  <c r="G7" i="17"/>
  <c r="G9" i="17"/>
  <c r="G8" i="17"/>
  <c r="G10" i="17"/>
  <c r="G11" i="17"/>
  <c r="G12" i="17"/>
  <c r="G5" i="17"/>
  <c r="H5" i="17"/>
  <c r="C2" i="1"/>
  <c r="H8" i="17"/>
  <c r="H11" i="17"/>
  <c r="H10" i="17"/>
  <c r="H12" i="17"/>
  <c r="E12" i="17" s="1"/>
  <c r="J7" i="17"/>
  <c r="E40" i="19"/>
  <c r="E10" i="17"/>
  <c r="E6" i="17"/>
  <c r="E8" i="17"/>
  <c r="E11" i="17"/>
  <c r="E9" i="17"/>
  <c r="E7" i="17"/>
  <c r="E5" i="17"/>
  <c r="J8" i="17"/>
  <c r="J9" i="17"/>
  <c r="J10" i="17"/>
  <c r="J11" i="17"/>
  <c r="J12" i="17"/>
  <c r="J13" i="17"/>
  <c r="J14" i="17"/>
  <c r="J15" i="17"/>
  <c r="J16" i="17"/>
  <c r="J17" i="17"/>
  <c r="J18" i="17"/>
  <c r="J19" i="17"/>
  <c r="J20" i="17"/>
  <c r="J21" i="17"/>
  <c r="J22" i="17"/>
  <c r="J23" i="17"/>
  <c r="J24" i="17"/>
  <c r="J25" i="17"/>
  <c r="J26" i="17"/>
  <c r="J27" i="17"/>
  <c r="J28" i="17"/>
  <c r="J29" i="17"/>
  <c r="J30" i="17"/>
  <c r="J31" i="17"/>
  <c r="J32" i="17"/>
  <c r="J33" i="17"/>
  <c r="J34" i="17"/>
  <c r="J35" i="17"/>
  <c r="J36" i="17"/>
  <c r="J37" i="17"/>
  <c r="J38" i="17"/>
  <c r="J39" i="17"/>
  <c r="J40" i="17"/>
  <c r="J41" i="17"/>
  <c r="J42" i="17"/>
  <c r="J43" i="17"/>
  <c r="B51" i="1"/>
  <c r="J44" i="17"/>
  <c r="B45" i="1"/>
  <c r="B46" i="1"/>
  <c r="J45" i="17"/>
  <c r="C25" i="1"/>
  <c r="C42" i="1"/>
  <c r="B114" i="1"/>
  <c r="C114" i="1" s="1"/>
  <c r="D25" i="1"/>
  <c r="D42" i="1" s="1"/>
  <c r="B92" i="1"/>
  <c r="C92" i="1" s="1"/>
  <c r="E25" i="1"/>
  <c r="E42" i="1" s="1"/>
  <c r="B125" i="1"/>
  <c r="B126" i="1" s="1"/>
  <c r="B127" i="1" s="1"/>
  <c r="C125" i="1"/>
  <c r="D125" i="1" s="1"/>
  <c r="F25" i="1"/>
  <c r="B47" i="1" s="1"/>
  <c r="B48" i="1" s="1"/>
  <c r="B58" i="1"/>
  <c r="C58" i="1" s="1"/>
  <c r="B25" i="1"/>
  <c r="B42" i="1"/>
  <c r="B103" i="1"/>
  <c r="B104" i="1"/>
  <c r="B105" i="1" s="1"/>
  <c r="B136" i="1"/>
  <c r="C136" i="1" s="1"/>
  <c r="B81" i="1"/>
  <c r="B82" i="1" s="1"/>
  <c r="B83" i="1" s="1"/>
  <c r="B70" i="1"/>
  <c r="B37" i="1"/>
  <c r="B38" i="1"/>
  <c r="B36" i="1"/>
  <c r="J46" i="17"/>
  <c r="I11" i="1"/>
  <c r="B26" i="1"/>
  <c r="C26" i="1" s="1"/>
  <c r="B27" i="1"/>
  <c r="B28" i="1" s="1"/>
  <c r="B29" i="1" s="1"/>
  <c r="J47" i="17"/>
  <c r="I9" i="1"/>
  <c r="B12" i="17" s="1"/>
  <c r="I8" i="1"/>
  <c r="B9" i="17" s="1"/>
  <c r="I7" i="1"/>
  <c r="B10" i="17" s="1"/>
  <c r="I6" i="1"/>
  <c r="B6" i="17" s="1"/>
  <c r="I2" i="1"/>
  <c r="B5" i="17" s="1"/>
  <c r="I4" i="1"/>
  <c r="B7" i="17" s="1"/>
  <c r="I5" i="1"/>
  <c r="B11" i="17" s="1"/>
  <c r="I3" i="1"/>
  <c r="B8" i="17" s="1"/>
  <c r="J48" i="17"/>
  <c r="B137" i="1"/>
  <c r="B138" i="1" s="1"/>
  <c r="C103" i="1"/>
  <c r="D103" i="1" s="1"/>
  <c r="D18" i="1"/>
  <c r="F85" i="1"/>
  <c r="D17" i="1"/>
  <c r="F140" i="1" s="1"/>
  <c r="E21" i="1"/>
  <c r="J49" i="17"/>
  <c r="F107" i="1"/>
  <c r="B115" i="1"/>
  <c r="B116" i="1" s="1"/>
  <c r="J50" i="17"/>
  <c r="C126" i="1"/>
  <c r="C127" i="1" s="1"/>
  <c r="C104" i="1"/>
  <c r="C105" i="1" s="1"/>
  <c r="B71" i="1"/>
  <c r="B72" i="1" s="1"/>
  <c r="C70" i="1"/>
  <c r="J51" i="17"/>
  <c r="C71" i="1"/>
  <c r="C72" i="1" s="1"/>
  <c r="D70" i="1"/>
  <c r="D71" i="1" s="1"/>
  <c r="D72" i="1" s="1"/>
  <c r="J52" i="17"/>
  <c r="J53" i="17"/>
  <c r="J54" i="17"/>
  <c r="J55" i="17"/>
  <c r="B53" i="1"/>
  <c r="F129" i="1"/>
  <c r="B52" i="1"/>
  <c r="B54" i="1" s="1"/>
  <c r="F96" i="1"/>
  <c r="F63" i="1"/>
  <c r="F118" i="1" l="1"/>
  <c r="F74" i="1"/>
  <c r="K19" i="21"/>
  <c r="B28" i="19"/>
  <c r="B19" i="21" s="1"/>
  <c r="E29" i="19"/>
  <c r="I13" i="21"/>
  <c r="I38" i="21"/>
  <c r="J18" i="21"/>
  <c r="B22" i="21"/>
  <c r="E32" i="19"/>
  <c r="E33" i="19" s="1"/>
  <c r="F18" i="21"/>
  <c r="H13" i="19"/>
  <c r="H41" i="19" s="1"/>
  <c r="F38" i="21"/>
  <c r="I29" i="19"/>
  <c r="G38" i="21"/>
  <c r="G18" i="21"/>
  <c r="F19" i="21"/>
  <c r="F32" i="19"/>
  <c r="F29" i="19"/>
  <c r="G29" i="19"/>
  <c r="G19" i="21"/>
  <c r="J13" i="21"/>
  <c r="G13" i="19"/>
  <c r="G41" i="19" s="1"/>
  <c r="J28" i="19"/>
  <c r="I19" i="21"/>
  <c r="I14" i="19"/>
  <c r="I43" i="19" s="1"/>
  <c r="H12" i="19"/>
  <c r="F14" i="19"/>
  <c r="F43" i="19" s="1"/>
  <c r="B10" i="21"/>
  <c r="G22" i="21"/>
  <c r="F22" i="21"/>
  <c r="I13" i="19"/>
  <c r="I41" i="19" s="1"/>
  <c r="G32" i="19"/>
  <c r="G33" i="19" s="1"/>
  <c r="E10" i="21"/>
  <c r="C22" i="21"/>
  <c r="C13" i="19"/>
  <c r="C41" i="19" s="1"/>
  <c r="D13" i="21"/>
  <c r="D38" i="21"/>
  <c r="D18" i="21"/>
  <c r="H18" i="21"/>
  <c r="H38" i="21"/>
  <c r="D32" i="19"/>
  <c r="H32" i="19"/>
  <c r="K14" i="19"/>
  <c r="K43" i="19" s="1"/>
  <c r="D12" i="19"/>
  <c r="G13" i="21"/>
  <c r="I18" i="21"/>
  <c r="D29" i="19"/>
  <c r="I32" i="19"/>
  <c r="C32" i="19"/>
  <c r="D13" i="19"/>
  <c r="D41" i="19" s="1"/>
  <c r="H15" i="19"/>
  <c r="H45" i="19" s="1"/>
  <c r="E14" i="19"/>
  <c r="E43" i="19" s="1"/>
  <c r="J14" i="19"/>
  <c r="J43" i="19" s="1"/>
  <c r="C18" i="21"/>
  <c r="K15" i="19"/>
  <c r="K45" i="19" s="1"/>
  <c r="H14" i="19"/>
  <c r="H43" i="19" s="1"/>
  <c r="J15" i="19"/>
  <c r="J45" i="19" s="1"/>
  <c r="H29" i="19"/>
  <c r="C29" i="19"/>
  <c r="K32" i="19"/>
  <c r="E13" i="19"/>
  <c r="E41" i="19" s="1"/>
  <c r="E40" i="21" s="1"/>
  <c r="I12" i="19"/>
  <c r="G14" i="19"/>
  <c r="G43" i="19" s="1"/>
  <c r="G15" i="19"/>
  <c r="G45" i="19" s="1"/>
  <c r="K13" i="19"/>
  <c r="K41" i="19" s="1"/>
  <c r="F13" i="19"/>
  <c r="F41" i="19" s="1"/>
  <c r="I15" i="19"/>
  <c r="I45" i="19" s="1"/>
  <c r="K18" i="21"/>
  <c r="K6" i="21"/>
  <c r="K7" i="21"/>
  <c r="C59" i="1"/>
  <c r="D58" i="1"/>
  <c r="D59" i="1" s="1"/>
  <c r="D60" i="1" s="1"/>
  <c r="I5" i="21"/>
  <c r="B59" i="1"/>
  <c r="B61" i="1" s="1"/>
  <c r="H13" i="21"/>
  <c r="K13" i="21"/>
  <c r="C13" i="21"/>
  <c r="C5" i="21"/>
  <c r="B13" i="21"/>
  <c r="C81" i="1"/>
  <c r="C82" i="1" s="1"/>
  <c r="C83" i="1" s="1"/>
  <c r="B93" i="1"/>
  <c r="B94" i="1" s="1"/>
  <c r="B95" i="1" s="1"/>
  <c r="E70" i="1"/>
  <c r="M12" i="21"/>
  <c r="M32" i="21" s="1"/>
  <c r="E103" i="1"/>
  <c r="D104" i="1"/>
  <c r="D105" i="1" s="1"/>
  <c r="D106" i="1" s="1"/>
  <c r="C93" i="1"/>
  <c r="C94" i="1" s="1"/>
  <c r="D92" i="1"/>
  <c r="F103" i="1"/>
  <c r="F104" i="1" s="1"/>
  <c r="F105" i="1" s="1"/>
  <c r="F108" i="1" s="1"/>
  <c r="E104" i="1"/>
  <c r="E105" i="1" s="1"/>
  <c r="E106" i="1" s="1"/>
  <c r="D126" i="1"/>
  <c r="D127" i="1" s="1"/>
  <c r="E125" i="1"/>
  <c r="O4" i="21"/>
  <c r="N12" i="21"/>
  <c r="N32" i="21" s="1"/>
  <c r="D114" i="1"/>
  <c r="C115" i="1"/>
  <c r="C116" i="1" s="1"/>
  <c r="C117" i="1" s="1"/>
  <c r="N3" i="21"/>
  <c r="M11" i="21"/>
  <c r="M31" i="21" s="1"/>
  <c r="C27" i="1"/>
  <c r="C28" i="1" s="1"/>
  <c r="D26" i="1"/>
  <c r="D136" i="1"/>
  <c r="C137" i="1"/>
  <c r="C138" i="1" s="1"/>
  <c r="B60" i="1"/>
  <c r="D81" i="1"/>
  <c r="L11" i="21"/>
  <c r="L31" i="21" s="1"/>
  <c r="D36" i="30"/>
  <c r="O62" i="30"/>
  <c r="R62" i="30"/>
  <c r="E52" i="30"/>
  <c r="D40" i="30"/>
  <c r="G53" i="30" s="1"/>
  <c r="G54" i="30" s="1"/>
  <c r="G56" i="30" s="1"/>
  <c r="F52" i="30"/>
  <c r="E41" i="30"/>
  <c r="E36" i="30"/>
  <c r="I41" i="30"/>
  <c r="I36" i="30"/>
  <c r="G62" i="30"/>
  <c r="N62" i="30"/>
  <c r="Q62" i="30"/>
  <c r="T36" i="30"/>
  <c r="T41" i="30"/>
  <c r="L62" i="30"/>
  <c r="C41" i="30"/>
  <c r="T62" i="30"/>
  <c r="S62" i="30"/>
  <c r="F62" i="30"/>
  <c r="H56" i="30"/>
  <c r="I62" i="30"/>
  <c r="L36" i="30"/>
  <c r="L41" i="30"/>
  <c r="N47" i="29"/>
  <c r="N46" i="29"/>
  <c r="O46" i="29"/>
  <c r="O47" i="29"/>
  <c r="Q47" i="29"/>
  <c r="Q46" i="29"/>
  <c r="Q48" i="29" s="1"/>
  <c r="Q49" i="29" s="1"/>
  <c r="R46" i="29"/>
  <c r="R48" i="29" s="1"/>
  <c r="R49" i="29" s="1"/>
  <c r="R47" i="29"/>
  <c r="R50" i="29" s="1"/>
  <c r="R51" i="29" s="1"/>
  <c r="U67" i="29"/>
  <c r="S46" i="29"/>
  <c r="S48" i="29" s="1"/>
  <c r="S49" i="29" s="1"/>
  <c r="S47" i="29"/>
  <c r="S50" i="29" s="1"/>
  <c r="S51" i="29" s="1"/>
  <c r="P47" i="29"/>
  <c r="P50" i="29" s="1"/>
  <c r="P51" i="29" s="1"/>
  <c r="P46" i="29"/>
  <c r="P48" i="29" s="1"/>
  <c r="P49" i="29" s="1"/>
  <c r="Q50" i="29"/>
  <c r="Q51" i="29" s="1"/>
  <c r="T68" i="29"/>
  <c r="U68" i="29" s="1"/>
  <c r="V68" i="29" s="1"/>
  <c r="W68" i="29" s="1"/>
  <c r="X68" i="29" s="1"/>
  <c r="T83" i="29"/>
  <c r="U83" i="29" s="1"/>
  <c r="V83" i="29" s="1"/>
  <c r="W83" i="29" s="1"/>
  <c r="X83" i="29" s="1"/>
  <c r="S55" i="29"/>
  <c r="T34" i="29"/>
  <c r="T35" i="29" s="1"/>
  <c r="T20" i="29"/>
  <c r="U82" i="29"/>
  <c r="B62" i="1"/>
  <c r="C139" i="1"/>
  <c r="B43" i="1"/>
  <c r="D128" i="1"/>
  <c r="G40" i="19"/>
  <c r="K44" i="19"/>
  <c r="I42" i="19"/>
  <c r="I41" i="21" s="1"/>
  <c r="E42" i="19"/>
  <c r="D40" i="19"/>
  <c r="C40" i="19"/>
  <c r="G44" i="19"/>
  <c r="K40" i="19"/>
  <c r="J44" i="19"/>
  <c r="F42" i="19"/>
  <c r="F41" i="21" s="1"/>
  <c r="G42" i="19"/>
  <c r="G41" i="21" s="1"/>
  <c r="I44" i="19"/>
  <c r="H44" i="19"/>
  <c r="F40" i="19"/>
  <c r="H42" i="19"/>
  <c r="J40" i="19"/>
  <c r="K42" i="19"/>
  <c r="H40" i="19"/>
  <c r="I40" i="19"/>
  <c r="J42" i="19"/>
  <c r="K17" i="19"/>
  <c r="D29" i="21"/>
  <c r="H9" i="21"/>
  <c r="H17" i="21" s="1"/>
  <c r="H21" i="21" s="1"/>
  <c r="I29" i="21"/>
  <c r="K1" i="21"/>
  <c r="G1" i="21"/>
  <c r="B9" i="21"/>
  <c r="B17" i="21" s="1"/>
  <c r="B21" i="21" s="1"/>
  <c r="J1" i="21"/>
  <c r="F1" i="21"/>
  <c r="F42" i="1"/>
  <c r="B106" i="1"/>
  <c r="B73" i="1"/>
  <c r="B84" i="1"/>
  <c r="B117" i="1"/>
  <c r="B139" i="1"/>
  <c r="B128" i="1"/>
  <c r="C106" i="1"/>
  <c r="D73" i="1"/>
  <c r="C73" i="1"/>
  <c r="C95" i="1"/>
  <c r="C84" i="1"/>
  <c r="C128" i="1"/>
  <c r="F109" i="1"/>
  <c r="G109" i="1" s="1"/>
  <c r="G30" i="21" l="1"/>
  <c r="G33" i="21" s="1"/>
  <c r="B32" i="19"/>
  <c r="G36" i="19" s="1"/>
  <c r="B29" i="19"/>
  <c r="E30" i="21"/>
  <c r="E33" i="21" s="1"/>
  <c r="I35" i="19"/>
  <c r="K41" i="21"/>
  <c r="B18" i="21"/>
  <c r="B38" i="21"/>
  <c r="B39" i="21" s="1"/>
  <c r="C39" i="21" s="1"/>
  <c r="D39" i="21" s="1"/>
  <c r="E39" i="21" s="1"/>
  <c r="F39" i="21" s="1"/>
  <c r="G39" i="21" s="1"/>
  <c r="H39" i="21" s="1"/>
  <c r="I39" i="21" s="1"/>
  <c r="J39" i="21" s="1"/>
  <c r="K39" i="21" s="1"/>
  <c r="B33" i="19"/>
  <c r="F33" i="19"/>
  <c r="F30" i="21"/>
  <c r="F33" i="21" s="1"/>
  <c r="H35" i="19"/>
  <c r="G34" i="19"/>
  <c r="G35" i="19"/>
  <c r="E13" i="21"/>
  <c r="E38" i="21"/>
  <c r="E18" i="21"/>
  <c r="J29" i="19"/>
  <c r="J19" i="21"/>
  <c r="J32" i="19"/>
  <c r="K36" i="19" s="1"/>
  <c r="E41" i="21"/>
  <c r="F34" i="19"/>
  <c r="J41" i="21"/>
  <c r="K30" i="21"/>
  <c r="K33" i="21" s="1"/>
  <c r="K35" i="21" s="1"/>
  <c r="K33" i="19"/>
  <c r="I30" i="21"/>
  <c r="I33" i="21" s="1"/>
  <c r="K35" i="19"/>
  <c r="I34" i="19"/>
  <c r="I33" i="19"/>
  <c r="H34" i="19"/>
  <c r="H30" i="21"/>
  <c r="H33" i="21" s="1"/>
  <c r="H33" i="19"/>
  <c r="D34" i="19"/>
  <c r="D33" i="19"/>
  <c r="H36" i="19"/>
  <c r="F35" i="19"/>
  <c r="D30" i="21"/>
  <c r="D33" i="21" s="1"/>
  <c r="I36" i="19"/>
  <c r="E34" i="19"/>
  <c r="C33" i="19"/>
  <c r="E35" i="19"/>
  <c r="C30" i="21"/>
  <c r="C33" i="21" s="1"/>
  <c r="H41" i="21"/>
  <c r="C61" i="1"/>
  <c r="C62" i="1" s="1"/>
  <c r="C60" i="1"/>
  <c r="K15" i="21"/>
  <c r="K14" i="21"/>
  <c r="E58" i="1"/>
  <c r="F58" i="1" s="1"/>
  <c r="F59" i="1" s="1"/>
  <c r="F61" i="1" s="1"/>
  <c r="F64" i="1" s="1"/>
  <c r="F65" i="1" s="1"/>
  <c r="G65" i="1" s="1"/>
  <c r="D61" i="1"/>
  <c r="D62" i="1" s="1"/>
  <c r="C29" i="1"/>
  <c r="C43" i="1" s="1"/>
  <c r="F60" i="1"/>
  <c r="E59" i="1"/>
  <c r="E61" i="1" s="1"/>
  <c r="E62" i="1" s="1"/>
  <c r="E71" i="1"/>
  <c r="E72" i="1" s="1"/>
  <c r="E73" i="1" s="1"/>
  <c r="F70" i="1"/>
  <c r="F71" i="1" s="1"/>
  <c r="F72" i="1" s="1"/>
  <c r="F75" i="1" s="1"/>
  <c r="F76" i="1" s="1"/>
  <c r="G76" i="1" s="1"/>
  <c r="F106" i="1"/>
  <c r="G107" i="1" s="1"/>
  <c r="E81" i="1"/>
  <c r="D82" i="1"/>
  <c r="D83" i="1" s="1"/>
  <c r="D84" i="1" s="1"/>
  <c r="P4" i="21"/>
  <c r="P12" i="21" s="1"/>
  <c r="P32" i="21" s="1"/>
  <c r="O12" i="21"/>
  <c r="O32" i="21" s="1"/>
  <c r="E26" i="1"/>
  <c r="D27" i="1"/>
  <c r="E126" i="1"/>
  <c r="E127" i="1" s="1"/>
  <c r="E128" i="1" s="1"/>
  <c r="F125" i="1"/>
  <c r="F126" i="1" s="1"/>
  <c r="F127" i="1" s="1"/>
  <c r="F130" i="1" s="1"/>
  <c r="F131" i="1" s="1"/>
  <c r="G131" i="1" s="1"/>
  <c r="E92" i="1"/>
  <c r="D93" i="1"/>
  <c r="D94" i="1" s="1"/>
  <c r="D95" i="1" s="1"/>
  <c r="E136" i="1"/>
  <c r="D137" i="1"/>
  <c r="D138" i="1" s="1"/>
  <c r="D139" i="1" s="1"/>
  <c r="O3" i="21"/>
  <c r="N11" i="21"/>
  <c r="N31" i="21" s="1"/>
  <c r="E114" i="1"/>
  <c r="D115" i="1"/>
  <c r="D116" i="1" s="1"/>
  <c r="D117" i="1" s="1"/>
  <c r="E53" i="30"/>
  <c r="F53" i="30"/>
  <c r="F54" i="30" s="1"/>
  <c r="F56" i="30" s="1"/>
  <c r="E54" i="30"/>
  <c r="E56" i="30" s="1"/>
  <c r="D41" i="30"/>
  <c r="T72" i="29"/>
  <c r="T73" i="29" s="1"/>
  <c r="U87" i="29"/>
  <c r="V82" i="29"/>
  <c r="T87" i="29"/>
  <c r="T88" i="29" s="1"/>
  <c r="U72" i="29"/>
  <c r="U73" i="29" s="1"/>
  <c r="V67" i="29"/>
  <c r="F128" i="1"/>
  <c r="G129" i="1" s="1"/>
  <c r="I40" i="21"/>
  <c r="K40" i="21"/>
  <c r="F29" i="21"/>
  <c r="F37" i="21"/>
  <c r="F9" i="21"/>
  <c r="F17" i="21" s="1"/>
  <c r="F21" i="21" s="1"/>
  <c r="G9" i="21"/>
  <c r="G17" i="21" s="1"/>
  <c r="G21" i="21" s="1"/>
  <c r="G29" i="21"/>
  <c r="G37" i="21"/>
  <c r="H40" i="21"/>
  <c r="J29" i="21"/>
  <c r="J9" i="21"/>
  <c r="J17" i="21" s="1"/>
  <c r="J21" i="21" s="1"/>
  <c r="J37" i="21"/>
  <c r="K29" i="21"/>
  <c r="K37" i="21"/>
  <c r="L1" i="21"/>
  <c r="K9" i="21"/>
  <c r="K17" i="21" s="1"/>
  <c r="K21" i="21" s="1"/>
  <c r="F40" i="21"/>
  <c r="C40" i="21"/>
  <c r="F62" i="1"/>
  <c r="G63" i="1" s="1"/>
  <c r="J40" i="21"/>
  <c r="D40" i="21"/>
  <c r="G40" i="21"/>
  <c r="K34" i="19" l="1"/>
  <c r="J36" i="19"/>
  <c r="C34" i="19"/>
  <c r="B30" i="21"/>
  <c r="B33" i="21" s="1"/>
  <c r="J30" i="21"/>
  <c r="J33" i="21" s="1"/>
  <c r="J33" i="19"/>
  <c r="G106" i="1"/>
  <c r="G110" i="1" s="1"/>
  <c r="G111" i="1" s="1"/>
  <c r="K6" i="1" s="1"/>
  <c r="C6" i="17" s="1"/>
  <c r="K34" i="21"/>
  <c r="J35" i="19"/>
  <c r="J34" i="19"/>
  <c r="E60" i="1"/>
  <c r="F73" i="1"/>
  <c r="G74" i="1" s="1"/>
  <c r="D28" i="1"/>
  <c r="D29" i="1" s="1"/>
  <c r="O11" i="21"/>
  <c r="O31" i="21" s="1"/>
  <c r="P3" i="21"/>
  <c r="P11" i="21" s="1"/>
  <c r="P31" i="21" s="1"/>
  <c r="E93" i="1"/>
  <c r="E94" i="1" s="1"/>
  <c r="E95" i="1" s="1"/>
  <c r="F92" i="1"/>
  <c r="F93" i="1" s="1"/>
  <c r="F94" i="1" s="1"/>
  <c r="E115" i="1"/>
  <c r="E116" i="1" s="1"/>
  <c r="E117" i="1" s="1"/>
  <c r="F114" i="1"/>
  <c r="F115" i="1" s="1"/>
  <c r="F116" i="1" s="1"/>
  <c r="E137" i="1"/>
  <c r="E138" i="1" s="1"/>
  <c r="E139" i="1" s="1"/>
  <c r="F136" i="1"/>
  <c r="F137" i="1" s="1"/>
  <c r="F138" i="1" s="1"/>
  <c r="F26" i="1"/>
  <c r="E27" i="1"/>
  <c r="E28" i="1" s="1"/>
  <c r="E29" i="1" s="1"/>
  <c r="E43" i="1" s="1"/>
  <c r="F81" i="1"/>
  <c r="F82" i="1" s="1"/>
  <c r="F83" i="1" s="1"/>
  <c r="E82" i="1"/>
  <c r="E83" i="1" s="1"/>
  <c r="E84" i="1" s="1"/>
  <c r="E57" i="30"/>
  <c r="F57" i="30" s="1"/>
  <c r="G57" i="30" s="1"/>
  <c r="H57" i="30" s="1"/>
  <c r="I57" i="30" s="1"/>
  <c r="J57" i="30" s="1"/>
  <c r="K57" i="30" s="1"/>
  <c r="L57" i="30" s="1"/>
  <c r="M57" i="30" s="1"/>
  <c r="N57" i="30" s="1"/>
  <c r="O57" i="30" s="1"/>
  <c r="P57" i="30" s="1"/>
  <c r="Q57" i="30" s="1"/>
  <c r="R57" i="30" s="1"/>
  <c r="S57" i="30" s="1"/>
  <c r="T57" i="30" s="1"/>
  <c r="V72" i="29"/>
  <c r="V73" i="29" s="1"/>
  <c r="W67" i="29"/>
  <c r="W82" i="29"/>
  <c r="V87" i="29"/>
  <c r="V88" i="29" s="1"/>
  <c r="U88" i="29"/>
  <c r="G128" i="1"/>
  <c r="G132" i="1" s="1"/>
  <c r="G133" i="1" s="1"/>
  <c r="K8" i="1" s="1"/>
  <c r="C9" i="17" s="1"/>
  <c r="L29" i="21"/>
  <c r="L9" i="21"/>
  <c r="M1" i="21"/>
  <c r="G62" i="1"/>
  <c r="G66" i="1" s="1"/>
  <c r="G67" i="1" s="1"/>
  <c r="K2" i="1" s="1"/>
  <c r="C5" i="17" s="1"/>
  <c r="G73" i="1" l="1"/>
  <c r="G77" i="1" s="1"/>
  <c r="G78" i="1" s="1"/>
  <c r="K3" i="1" s="1"/>
  <c r="C8" i="17" s="1"/>
  <c r="L16" i="1"/>
  <c r="F27" i="1"/>
  <c r="F141" i="1"/>
  <c r="F142" i="1" s="1"/>
  <c r="G142" i="1" s="1"/>
  <c r="F139" i="1"/>
  <c r="F97" i="1"/>
  <c r="F98" i="1" s="1"/>
  <c r="G98" i="1" s="1"/>
  <c r="F95" i="1"/>
  <c r="D43" i="1"/>
  <c r="F119" i="1"/>
  <c r="F120" i="1" s="1"/>
  <c r="G120" i="1" s="1"/>
  <c r="F117" i="1"/>
  <c r="F86" i="1"/>
  <c r="F87" i="1" s="1"/>
  <c r="G87" i="1" s="1"/>
  <c r="F84" i="1"/>
  <c r="W87" i="29"/>
  <c r="W88" i="29" s="1"/>
  <c r="X82" i="29"/>
  <c r="X87" i="29" s="1"/>
  <c r="X88" i="29" s="1"/>
  <c r="W72" i="29"/>
  <c r="W73" i="29" s="1"/>
  <c r="X67" i="29"/>
  <c r="X72" i="29" s="1"/>
  <c r="N1" i="21"/>
  <c r="M29" i="21"/>
  <c r="M9" i="21"/>
  <c r="G140" i="1" l="1"/>
  <c r="G139" i="1"/>
  <c r="G118" i="1"/>
  <c r="G117" i="1"/>
  <c r="G96" i="1"/>
  <c r="G95" i="1"/>
  <c r="F28" i="1"/>
  <c r="F29" i="1" s="1"/>
  <c r="G85" i="1"/>
  <c r="G84" i="1"/>
  <c r="X73" i="29"/>
  <c r="N9" i="21"/>
  <c r="O1" i="21"/>
  <c r="N29" i="21"/>
  <c r="G99" i="1" l="1"/>
  <c r="G100" i="1" s="1"/>
  <c r="K5" i="1" s="1"/>
  <c r="C11" i="17" s="1"/>
  <c r="G143" i="1"/>
  <c r="G144" i="1" s="1"/>
  <c r="K9" i="1" s="1"/>
  <c r="C12" i="17" s="1"/>
  <c r="G88" i="1"/>
  <c r="G89" i="1" s="1"/>
  <c r="K4" i="1" s="1"/>
  <c r="C7" i="17" s="1"/>
  <c r="B49" i="1"/>
  <c r="B50" i="1" s="1"/>
  <c r="D21" i="1" s="1"/>
  <c r="F43" i="1"/>
  <c r="L17" i="1"/>
  <c r="G121" i="1"/>
  <c r="G122" i="1" s="1"/>
  <c r="K7" i="1" s="1"/>
  <c r="C10" i="17" s="1"/>
  <c r="O9" i="21"/>
  <c r="P1" i="21"/>
  <c r="O29" i="21"/>
  <c r="B2" i="17" l="1"/>
  <c r="B1" i="17"/>
  <c r="K32" i="17" s="1"/>
  <c r="N32" i="17" s="1"/>
  <c r="O32" i="17" s="1"/>
  <c r="C21" i="1"/>
  <c r="B21" i="1"/>
  <c r="P29" i="21"/>
  <c r="P9" i="21"/>
  <c r="K43" i="17" l="1"/>
  <c r="N43" i="17" s="1"/>
  <c r="O43" i="17" s="1"/>
  <c r="K14" i="17"/>
  <c r="N14" i="17" s="1"/>
  <c r="O14" i="17" s="1"/>
  <c r="K46" i="17"/>
  <c r="N46" i="17" s="1"/>
  <c r="O46" i="17" s="1"/>
  <c r="K53" i="17"/>
  <c r="N53" i="17" s="1"/>
  <c r="O53" i="17" s="1"/>
  <c r="K29" i="17"/>
  <c r="N29" i="17" s="1"/>
  <c r="O29" i="17" s="1"/>
  <c r="K20" i="17"/>
  <c r="N20" i="17" s="1"/>
  <c r="O20" i="17" s="1"/>
  <c r="K24" i="17"/>
  <c r="N24" i="17" s="1"/>
  <c r="O24" i="17" s="1"/>
  <c r="K40" i="17"/>
  <c r="N40" i="17" s="1"/>
  <c r="O40" i="17" s="1"/>
  <c r="K26" i="17"/>
  <c r="N26" i="17" s="1"/>
  <c r="O26" i="17" s="1"/>
  <c r="K35" i="17"/>
  <c r="N35" i="17" s="1"/>
  <c r="O35" i="17" s="1"/>
  <c r="K21" i="17"/>
  <c r="N21" i="17" s="1"/>
  <c r="O21" i="17" s="1"/>
  <c r="K19" i="17"/>
  <c r="N19" i="17" s="1"/>
  <c r="O19" i="17" s="1"/>
  <c r="K13" i="17"/>
  <c r="N13" i="17" s="1"/>
  <c r="O13" i="17" s="1"/>
  <c r="K11" i="17"/>
  <c r="N11" i="17" s="1"/>
  <c r="O11" i="17" s="1"/>
  <c r="K17" i="17"/>
  <c r="N17" i="17" s="1"/>
  <c r="O17" i="17" s="1"/>
  <c r="K48" i="17"/>
  <c r="N48" i="17" s="1"/>
  <c r="O48" i="17" s="1"/>
  <c r="K54" i="17"/>
  <c r="N54" i="17" s="1"/>
  <c r="O54" i="17" s="1"/>
  <c r="K45" i="17"/>
  <c r="N45" i="17" s="1"/>
  <c r="O45" i="17" s="1"/>
  <c r="K39" i="17"/>
  <c r="N39" i="17" s="1"/>
  <c r="O39" i="17" s="1"/>
  <c r="K37" i="17"/>
  <c r="N37" i="17" s="1"/>
  <c r="O37" i="17" s="1"/>
  <c r="K15" i="17"/>
  <c r="N15" i="17" s="1"/>
  <c r="O15" i="17" s="1"/>
  <c r="K25" i="17"/>
  <c r="N25" i="17" s="1"/>
  <c r="O25" i="17" s="1"/>
  <c r="K49" i="17"/>
  <c r="N49" i="17" s="1"/>
  <c r="O49" i="17" s="1"/>
  <c r="K9" i="17"/>
  <c r="N9" i="17" s="1"/>
  <c r="O9" i="17" s="1"/>
  <c r="K41" i="17"/>
  <c r="N41" i="17" s="1"/>
  <c r="O41" i="17" s="1"/>
  <c r="K8" i="17"/>
  <c r="N8" i="17" s="1"/>
  <c r="O8" i="17" s="1"/>
  <c r="K34" i="17"/>
  <c r="N34" i="17" s="1"/>
  <c r="O34" i="17" s="1"/>
  <c r="K12" i="17"/>
  <c r="N12" i="17" s="1"/>
  <c r="O12" i="17" s="1"/>
  <c r="K22" i="17"/>
  <c r="N22" i="17" s="1"/>
  <c r="O22" i="17" s="1"/>
  <c r="K23" i="17"/>
  <c r="N23" i="17" s="1"/>
  <c r="O23" i="17" s="1"/>
  <c r="K47" i="17"/>
  <c r="N47" i="17" s="1"/>
  <c r="O47" i="17" s="1"/>
  <c r="K33" i="17"/>
  <c r="N33" i="17" s="1"/>
  <c r="O33" i="17" s="1"/>
  <c r="K51" i="17"/>
  <c r="N51" i="17" s="1"/>
  <c r="O51" i="17" s="1"/>
  <c r="K27" i="17"/>
  <c r="N27" i="17" s="1"/>
  <c r="O27" i="17" s="1"/>
  <c r="K5" i="17"/>
  <c r="N5" i="17" s="1"/>
  <c r="O5" i="17" s="1"/>
  <c r="K28" i="17"/>
  <c r="N28" i="17" s="1"/>
  <c r="O28" i="17" s="1"/>
  <c r="K42" i="17"/>
  <c r="N42" i="17" s="1"/>
  <c r="O42" i="17" s="1"/>
  <c r="K31" i="17"/>
  <c r="N31" i="17" s="1"/>
  <c r="O31" i="17" s="1"/>
  <c r="K36" i="17"/>
  <c r="N36" i="17" s="1"/>
  <c r="O36" i="17" s="1"/>
  <c r="K30" i="17"/>
  <c r="K7" i="17"/>
  <c r="N7" i="17" s="1"/>
  <c r="O7" i="17" s="1"/>
  <c r="K10" i="17"/>
  <c r="N10" i="17" s="1"/>
  <c r="O10" i="17" s="1"/>
  <c r="K16" i="17"/>
  <c r="N16" i="17" s="1"/>
  <c r="O16" i="17" s="1"/>
  <c r="K50" i="17"/>
  <c r="N50" i="17" s="1"/>
  <c r="O50" i="17" s="1"/>
  <c r="K55" i="17"/>
  <c r="N55" i="17" s="1"/>
  <c r="O55" i="17" s="1"/>
  <c r="K44" i="17"/>
  <c r="N44" i="17" s="1"/>
  <c r="O44" i="17" s="1"/>
  <c r="K38" i="17"/>
  <c r="N38" i="17" s="1"/>
  <c r="O38" i="17" s="1"/>
  <c r="K52" i="17"/>
  <c r="N52" i="17" s="1"/>
  <c r="O52" i="17" s="1"/>
  <c r="K18" i="17"/>
  <c r="N18" i="17" s="1"/>
  <c r="O18" i="17" s="1"/>
  <c r="K6" i="17"/>
  <c r="N6" i="17" s="1"/>
  <c r="O6" i="17" s="1"/>
  <c r="F21" i="1"/>
  <c r="C22" i="1" s="1"/>
  <c r="D7" i="17" l="1"/>
  <c r="D5" i="17"/>
  <c r="D9" i="17"/>
  <c r="D10" i="17"/>
  <c r="D12" i="17"/>
  <c r="D8" i="17"/>
  <c r="D6" i="17"/>
  <c r="N30" i="17"/>
  <c r="O30" i="17" s="1"/>
  <c r="D11" i="17"/>
  <c r="L18" i="1"/>
  <c r="E22" i="1"/>
  <c r="I12" i="1"/>
  <c r="D22" i="1"/>
  <c r="B22" i="1"/>
  <c r="L30" i="17" l="1"/>
  <c r="M21" i="17"/>
  <c r="M10" i="17"/>
  <c r="M25" i="17"/>
  <c r="M9" i="17"/>
  <c r="L54" i="17"/>
  <c r="L37" i="17"/>
  <c r="M34" i="17"/>
  <c r="M31" i="17"/>
  <c r="L12" i="17"/>
  <c r="L31" i="17"/>
  <c r="L35" i="17"/>
  <c r="M17" i="17"/>
  <c r="M43" i="17"/>
  <c r="L32" i="17"/>
  <c r="M6" i="17"/>
  <c r="M55" i="17"/>
  <c r="L26" i="17"/>
  <c r="M5" i="17"/>
  <c r="L45" i="17"/>
  <c r="L50" i="17"/>
  <c r="M53" i="17"/>
  <c r="M33" i="17"/>
  <c r="M23" i="17"/>
  <c r="L8" i="17"/>
  <c r="L29" i="17"/>
  <c r="M36" i="17"/>
  <c r="M39" i="17"/>
  <c r="M18" i="17"/>
  <c r="M51" i="17"/>
  <c r="L7" i="17"/>
  <c r="L24" i="17"/>
  <c r="M26" i="17"/>
  <c r="M52" i="17"/>
  <c r="L10" i="17"/>
  <c r="M35" i="17"/>
  <c r="L52" i="17"/>
  <c r="L46" i="17"/>
  <c r="L5" i="17"/>
  <c r="M42" i="17"/>
  <c r="M16" i="17"/>
  <c r="L14" i="17"/>
  <c r="L11" i="17"/>
  <c r="M22" i="17"/>
  <c r="L27" i="17"/>
  <c r="L6" i="17"/>
  <c r="L23" i="17"/>
  <c r="L18" i="17"/>
  <c r="L19" i="17"/>
  <c r="M29" i="17"/>
  <c r="M15" i="17"/>
  <c r="L41" i="17"/>
  <c r="M7" i="17"/>
  <c r="M54" i="17"/>
  <c r="L47" i="17"/>
  <c r="M46" i="17"/>
  <c r="M28" i="17"/>
  <c r="L55" i="17"/>
  <c r="L51" i="17"/>
  <c r="M27" i="17"/>
  <c r="M44" i="17"/>
  <c r="L28" i="17"/>
  <c r="L48" i="17"/>
  <c r="L42" i="17"/>
  <c r="M37" i="17"/>
  <c r="M49" i="17"/>
  <c r="L17" i="17"/>
  <c r="L13" i="17"/>
  <c r="L34" i="17"/>
  <c r="M14" i="17"/>
  <c r="L38" i="17"/>
  <c r="L39" i="17"/>
  <c r="L20" i="17"/>
  <c r="M47" i="17"/>
  <c r="M24" i="17"/>
  <c r="M45" i="17"/>
  <c r="L21" i="17"/>
  <c r="M41" i="17"/>
  <c r="L15" i="17"/>
  <c r="L9" i="17"/>
  <c r="M8" i="17"/>
  <c r="L16" i="17"/>
  <c r="M12" i="17"/>
  <c r="L43" i="17"/>
  <c r="L40" i="17"/>
  <c r="L22" i="17"/>
  <c r="L25" i="17"/>
  <c r="M40" i="17"/>
  <c r="M13" i="17"/>
  <c r="M30" i="17"/>
  <c r="L44" i="17"/>
  <c r="M50" i="17"/>
  <c r="M48" i="17"/>
  <c r="M20" i="17"/>
  <c r="L49" i="17"/>
  <c r="L53" i="17"/>
  <c r="L33" i="17"/>
  <c r="M32" i="17"/>
  <c r="M11" i="17"/>
  <c r="L36" i="17"/>
  <c r="M38" i="17"/>
  <c r="M1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 Kobayashi-Solomon</author>
  </authors>
  <commentList>
    <comment ref="I1" authorId="0" shapeId="0" xr:uid="{00000000-0006-0000-0000-000001000000}">
      <text>
        <r>
          <rPr>
            <b/>
            <sz val="9"/>
            <color indexed="81"/>
            <rFont val="Tahoma"/>
            <family val="2"/>
          </rPr>
          <t>Erik Kobayashi-Solomon:</t>
        </r>
        <r>
          <rPr>
            <sz val="9"/>
            <color indexed="81"/>
            <rFont val="Tahoma"/>
            <family val="2"/>
          </rPr>
          <t xml:space="preserve">
Displayed as: 
[Avg. Rev. Growth] | [Avg OCP Margin] | [Mid-term FCFO Growth Rate]</t>
        </r>
      </text>
    </comment>
    <comment ref="A4" authorId="0" shapeId="0" xr:uid="{00000000-0006-0000-0000-000002000000}">
      <text>
        <r>
          <rPr>
            <b/>
            <sz val="9"/>
            <color indexed="81"/>
            <rFont val="Tahoma"/>
            <family val="2"/>
          </rPr>
          <t>Erik Kobayashi-Solomon:</t>
        </r>
        <r>
          <rPr>
            <sz val="9"/>
            <color indexed="81"/>
            <rFont val="Tahoma"/>
            <family val="2"/>
          </rPr>
          <t xml:space="preserve">
We usually recommend 10% for a large cap firm and 12% for a small cap one.</t>
        </r>
      </text>
    </comment>
    <comment ref="A8" authorId="0" shapeId="0" xr:uid="{00000000-0006-0000-0000-000003000000}">
      <text>
        <r>
          <rPr>
            <b/>
            <sz val="9"/>
            <color indexed="81"/>
            <rFont val="Tahoma"/>
            <family val="2"/>
          </rPr>
          <t>Erik Kobayashi-Solomon:</t>
        </r>
        <r>
          <rPr>
            <sz val="9"/>
            <color indexed="81"/>
            <rFont val="Tahoma"/>
            <family val="2"/>
          </rPr>
          <t xml:space="preserve">
These are the best and worst revenue growth rates that can be achieved with the level of Net Expansionary Growth Investments listed below.</t>
        </r>
      </text>
    </comment>
    <comment ref="C8" authorId="0" shapeId="0" xr:uid="{D49E0511-357A-4C79-B172-B926707142BB}">
      <text>
        <r>
          <rPr>
            <b/>
            <sz val="9"/>
            <color indexed="81"/>
            <rFont val="Tahoma"/>
            <family val="2"/>
          </rPr>
          <t>Erik Kobayashi-Solomon:</t>
        </r>
        <r>
          <rPr>
            <sz val="9"/>
            <color indexed="81"/>
            <rFont val="Tahoma"/>
            <family val="2"/>
          </rPr>
          <t xml:space="preserve">
FWI Build-up agrees with mkt consensus - high/low</t>
        </r>
      </text>
    </comment>
    <comment ref="A13" authorId="0" shapeId="0" xr:uid="{00000000-0006-0000-0000-000004000000}">
      <text>
        <r>
          <rPr>
            <b/>
            <sz val="9"/>
            <color indexed="81"/>
            <rFont val="Tahoma"/>
            <family val="2"/>
          </rPr>
          <t>Erik Kobayashi-Solomon:</t>
        </r>
        <r>
          <rPr>
            <sz val="9"/>
            <color indexed="81"/>
            <rFont val="Tahoma"/>
            <family val="2"/>
          </rPr>
          <t xml:space="preserve">
These represent any assets or liabilities whose full value are not represented on the firm's balance sheet. An asset example would be property that can be sold for more than its book value (the value should be added to the valuation). A liability example would be an off-balance sheet obligation a-la Enron's Special Purpose Vehicles (the value should be deducted from the valuation).</t>
        </r>
      </text>
    </comment>
    <comment ref="A16" authorId="0" shapeId="0" xr:uid="{00000000-0006-0000-0000-000005000000}">
      <text>
        <r>
          <rPr>
            <b/>
            <sz val="9"/>
            <color indexed="81"/>
            <rFont val="Tahoma"/>
            <family val="2"/>
          </rPr>
          <t>Erik Kobayashi-Solomon:</t>
        </r>
        <r>
          <rPr>
            <sz val="9"/>
            <color indexed="81"/>
            <rFont val="Tahoma"/>
            <family val="2"/>
          </rPr>
          <t xml:space="preserve">
This is the length of the period directly following the five years of the explicit forecast period. This can be anywhere from 0 years (for a mature firm in a mature industry) to 15 years (for a young company in a new field).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Erik Kobayashi-Solomon</author>
  </authors>
  <commentList>
    <comment ref="A10" authorId="0" shapeId="0" xr:uid="{00000000-0006-0000-0100-000001000000}">
      <text>
        <r>
          <rPr>
            <b/>
            <sz val="9"/>
            <color indexed="81"/>
            <rFont val="Tahoma"/>
            <family val="2"/>
          </rPr>
          <t>Erik Kobayashi-Solomon:</t>
        </r>
        <r>
          <rPr>
            <sz val="9"/>
            <color indexed="81"/>
            <rFont val="Tahoma"/>
            <family val="2"/>
          </rPr>
          <t xml:space="preserve">
We usually estimate this as Depreciation of fixed assets, adjusted for inflation</t>
        </r>
      </text>
    </comment>
    <comment ref="A11" authorId="0" shapeId="0" xr:uid="{00000000-0006-0000-0100-000002000000}">
      <text>
        <r>
          <rPr>
            <b/>
            <sz val="9"/>
            <color indexed="81"/>
            <rFont val="Tahoma"/>
            <family val="2"/>
          </rPr>
          <t>Erik Kobayashi-Solomon:</t>
        </r>
        <r>
          <rPr>
            <sz val="9"/>
            <color indexed="81"/>
            <rFont val="Tahoma"/>
            <family val="2"/>
          </rPr>
          <t xml:space="preserve">
We usually define Economic Profit as Cash Flows from Operations less an estimate of required Maintenance Capital Expenditures.
For firms with Negative Working Capital, calculate CFO without the cash inflow for NWC, then treat the amount of this "float" as a positive Balance Sheet effect. </t>
        </r>
      </text>
    </comment>
    <comment ref="A19" authorId="0" shapeId="0" xr:uid="{00000000-0006-0000-0100-000003000000}">
      <text>
        <r>
          <rPr>
            <b/>
            <sz val="9"/>
            <color indexed="81"/>
            <rFont val="Tahoma"/>
            <family val="2"/>
          </rPr>
          <t>Erik Kobayashi-Solomon:</t>
        </r>
        <r>
          <rPr>
            <sz val="9"/>
            <color indexed="81"/>
            <rFont val="Tahoma"/>
            <family val="2"/>
          </rPr>
          <t xml:space="preserve">
If Gross Spending on PP&amp;E is less than the Estimate of Maintenance Capex (above), this number will show as a positive.
The calculations below allow us to refine this estimate for Expansionary Cash Flow and come to a final Net Expansionary Cash Flow number.</t>
        </r>
      </text>
    </comment>
    <comment ref="A20" authorId="0" shapeId="0" xr:uid="{00000000-0006-0000-0100-000004000000}">
      <text>
        <r>
          <rPr>
            <b/>
            <sz val="9"/>
            <color indexed="81"/>
            <rFont val="Tahoma"/>
            <family val="2"/>
          </rPr>
          <t>Erik Kobayashi-Solomon:</t>
        </r>
        <r>
          <rPr>
            <sz val="9"/>
            <color indexed="81"/>
            <rFont val="Tahoma"/>
            <family val="2"/>
          </rPr>
          <t xml:space="preserve">
Enter as a positive value.</t>
        </r>
      </text>
    </comment>
    <comment ref="A21" authorId="0" shapeId="0" xr:uid="{00000000-0006-0000-0100-000005000000}">
      <text>
        <r>
          <rPr>
            <b/>
            <sz val="9"/>
            <color indexed="81"/>
            <rFont val="Tahoma"/>
            <family val="2"/>
          </rPr>
          <t>Erik Kobayashi-Solomon:</t>
        </r>
        <r>
          <rPr>
            <sz val="9"/>
            <color indexed="81"/>
            <rFont val="Tahoma"/>
            <family val="2"/>
          </rPr>
          <t xml:space="preserve">
Enter as a negative value.</t>
        </r>
      </text>
    </comment>
    <comment ref="A25" authorId="0" shapeId="0" xr:uid="{00000000-0006-0000-0100-000007000000}">
      <text>
        <r>
          <rPr>
            <b/>
            <sz val="9"/>
            <color indexed="81"/>
            <rFont val="Tahoma"/>
            <family val="2"/>
          </rPr>
          <t>Erik Kobayashi-Solomon:</t>
        </r>
        <r>
          <rPr>
            <sz val="9"/>
            <color indexed="81"/>
            <rFont val="Tahoma"/>
            <family val="2"/>
          </rPr>
          <t xml:space="preserve">
Make sure that you get the units right on this.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Erik Kobayashi-Solomon</author>
  </authors>
  <commentList>
    <comment ref="K1" authorId="0" shapeId="0" xr:uid="{F4E0F56D-5B39-4E42-A654-DF0ED3842E5F}">
      <text>
        <r>
          <rPr>
            <b/>
            <sz val="9"/>
            <color indexed="81"/>
            <rFont val="Tahoma"/>
            <family val="2"/>
          </rPr>
          <t>Erik Kobayashi-Solomon:</t>
        </r>
        <r>
          <rPr>
            <sz val="9"/>
            <color indexed="81"/>
            <rFont val="Tahoma"/>
            <family val="2"/>
          </rPr>
          <t xml:space="preserve">
SUNW acquisition in Jan 2010.</t>
        </r>
      </text>
    </comment>
    <comment ref="S7" authorId="0" shapeId="0" xr:uid="{9AE1D96D-25B3-426F-B057-636A30DC2AB0}">
      <text>
        <r>
          <rPr>
            <b/>
            <sz val="9"/>
            <color indexed="81"/>
            <rFont val="Tahoma"/>
            <family val="2"/>
          </rPr>
          <t>Erik Kobayashi-Solomon:</t>
        </r>
        <r>
          <rPr>
            <sz val="9"/>
            <color indexed="81"/>
            <rFont val="Tahoma"/>
            <family val="2"/>
          </rPr>
          <t xml:space="preserve">
9 months value here.</t>
        </r>
      </text>
    </comment>
    <comment ref="T7" authorId="0" shapeId="0" xr:uid="{FF30A049-23A9-4A56-BC57-711F2D572B4F}">
      <text>
        <r>
          <rPr>
            <b/>
            <sz val="9"/>
            <color indexed="81"/>
            <rFont val="Tahoma"/>
            <family val="2"/>
          </rPr>
          <t>Erik Kobayashi-Solomon:</t>
        </r>
        <r>
          <rPr>
            <sz val="9"/>
            <color indexed="81"/>
            <rFont val="Tahoma"/>
            <family val="2"/>
          </rPr>
          <t xml:space="preserve">
Extrapolation to full year here.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Erik Kobayashi-Solomon</author>
  </authors>
  <commentList>
    <comment ref="E34" authorId="0" shapeId="0" xr:uid="{1409095A-7ADE-4022-ABCF-3CBFF722C8DA}">
      <text>
        <r>
          <rPr>
            <b/>
            <sz val="9"/>
            <color indexed="81"/>
            <rFont val="Tahoma"/>
            <family val="2"/>
          </rPr>
          <t>Erik Kobayashi-Solomon:</t>
        </r>
        <r>
          <rPr>
            <sz val="9"/>
            <color indexed="81"/>
            <rFont val="Tahoma"/>
            <family val="2"/>
          </rPr>
          <t xml:space="preserve">
9-mo OCP in 3Q17</t>
        </r>
      </text>
    </comment>
    <comment ref="E35" authorId="0" shapeId="0" xr:uid="{0C178F43-5C3C-4492-9A41-699E7C290E81}">
      <text>
        <r>
          <rPr>
            <b/>
            <sz val="9"/>
            <color indexed="81"/>
            <rFont val="Tahoma"/>
            <family val="2"/>
          </rPr>
          <t>Erik Kobayashi-Solomon:</t>
        </r>
        <r>
          <rPr>
            <sz val="9"/>
            <color indexed="81"/>
            <rFont val="Tahoma"/>
            <family val="2"/>
          </rPr>
          <t xml:space="preserve">
9-mo OCP in 3Q18</t>
        </r>
      </text>
    </comment>
  </commentList>
</comments>
</file>

<file path=xl/sharedStrings.xml><?xml version="1.0" encoding="utf-8"?>
<sst xmlns="http://schemas.openxmlformats.org/spreadsheetml/2006/main" count="565" uniqueCount="285">
  <si>
    <t>Last Fiscal Year End</t>
  </si>
  <si>
    <t>Discount Rate</t>
  </si>
  <si>
    <t>Projection Year</t>
  </si>
  <si>
    <t>Best</t>
  </si>
  <si>
    <t>Worst</t>
  </si>
  <si>
    <t>Revenue Growth Rate</t>
  </si>
  <si>
    <t>Shares Outstanding</t>
  </si>
  <si>
    <t>Valuation</t>
  </si>
  <si>
    <t>Total</t>
  </si>
  <si>
    <t>Percentage</t>
  </si>
  <si>
    <t>Balance Sheet (B/S) Effect (+ / -)</t>
  </si>
  <si>
    <t>Duration</t>
  </si>
  <si>
    <t>years</t>
  </si>
  <si>
    <t>Value in Currency</t>
  </si>
  <si>
    <t>Inflation Rate</t>
  </si>
  <si>
    <t>GDP Growth Rate</t>
  </si>
  <si>
    <t>Revenue Case</t>
  </si>
  <si>
    <t>Profitability Case</t>
  </si>
  <si>
    <t>Med-Term Growth Case</t>
  </si>
  <si>
    <t>Profit Case</t>
  </si>
  <si>
    <t>Option Controls</t>
  </si>
  <si>
    <t>Day Count</t>
  </si>
  <si>
    <t>DCF</t>
  </si>
  <si>
    <t>Stage II End Year</t>
  </si>
  <si>
    <t>Stage II End Nominal CF</t>
  </si>
  <si>
    <t>Per Share Value</t>
  </si>
  <si>
    <t>Month</t>
  </si>
  <si>
    <t>Day</t>
  </si>
  <si>
    <t>Day Count to end of Stage II</t>
  </si>
  <si>
    <t>Stage II DCF</t>
  </si>
  <si>
    <t>Stage II Growth Multiple</t>
  </si>
  <si>
    <t>Stage III Terminal Multiple</t>
  </si>
  <si>
    <t>Stage II Discount Factor First Term</t>
  </si>
  <si>
    <t>Stage II Discount Factor Second Term</t>
  </si>
  <si>
    <t>Valuation Scenarios</t>
  </si>
  <si>
    <t>Present Case</t>
  </si>
  <si>
    <t>Worst | Worst | Worst</t>
  </si>
  <si>
    <t>Revenues</t>
  </si>
  <si>
    <t>EP</t>
  </si>
  <si>
    <t>FCF</t>
  </si>
  <si>
    <t>Stage II Final Nominal CF</t>
  </si>
  <si>
    <t>Stage II Multiplier | Stage II Valuation</t>
  </si>
  <si>
    <t>DCF | Sum of DCF</t>
  </si>
  <si>
    <t>Stage II Final DCF | Stage III Value</t>
  </si>
  <si>
    <t>Equity Value</t>
  </si>
  <si>
    <t>Worst | Worst | Best</t>
  </si>
  <si>
    <t>Worst | Best | Worst</t>
  </si>
  <si>
    <t>Worst | Best | Best</t>
  </si>
  <si>
    <t>Best | Worst | Worst</t>
  </si>
  <si>
    <t>Best | Worst | Best</t>
  </si>
  <si>
    <t>Best | Best | Worst</t>
  </si>
  <si>
    <t>Scenario</t>
  </si>
  <si>
    <t>Likelihood Controls</t>
  </si>
  <si>
    <t>Yes</t>
  </si>
  <si>
    <t>No</t>
  </si>
  <si>
    <t>Most Likely</t>
  </si>
  <si>
    <t>Likely</t>
  </si>
  <si>
    <t>Last Stock Price</t>
  </si>
  <si>
    <t>FVE</t>
  </si>
  <si>
    <t>FCFO Growth Rate</t>
  </si>
  <si>
    <t>Last FY Revenue</t>
  </si>
  <si>
    <t>Referential Information</t>
  </si>
  <si>
    <t>Expansionary Cash Flow (ECF) % OCP</t>
  </si>
  <si>
    <t>{"IsHide":false,"SheetId":0,"Name":"Model","HiddenRow":0,"VisibleRange":"","SheetTheme":{"TabColor":"","BodyColor":"","BodyImage":""}}</t>
  </si>
  <si>
    <t>{"Captcha":{"Heading":"Enter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required.","OkButton":"OK","DDLDefaultRequiredText":"Please Select"},"WizardButton":{"Next":"Next","Previous":"Previous","Cancel":"Cancel","Finish":"Finish"},"ToolbarButton":{"Submit":"Submit","Print":"Print","PrintAll":"Print All","Reset":"Reset","Update":"Update","Back":"Back"},"BrowserAndLocation":{"Browsers":[{"Name":"iexplore.exe"},{"Name":"chrome.exe"}],"ConversionPath":"C:\\Users\\Erik\\Documents\\SpreadsheetConverter"},"AdvancedSettingsModels":[],"Dropbox":{"AccessToken":"","AccessSecret":""},"SpreadsheetServer":{"Username":"","Password":"","ServerUrl":""},"ConfigureSubmitDefault":{"Email":"erik@intelligentoptioninvestor.com"}}</t>
  </si>
  <si>
    <t>_Ctrl_1</t>
  </si>
  <si>
    <t>_Ctrl_2</t>
  </si>
  <si>
    <t>{"WidgetClassification":0,"State":1,"IsRequired":true,"DDLDefaultRequiredText":"Select","ListItem":"Best\r\nWorst","VlookupRange":"","ShowListLabel":true,"ShowDt":true,"CellName":"_Ctrl_1","CellAddress":"='Model'!$K$13","WidgetName":3,"HiddenRow":1,"SheetCodeName":null,"ControlId":null}</t>
  </si>
  <si>
    <t>{"WidgetClassification":0,"State":1,"IsRequired":true,"DDLDefaultRequiredText":"Select","ListItem":"Best\r\nWorst","VlookupRange":"","ShowListLabel":true,"ShowDt":true,"CellName":"_Ctrl_2","CellAddress":"='Model'!$K$14","WidgetName":3,"HiddenRow":2,"SheetCodeName":null,"ControlId":null}</t>
  </si>
  <si>
    <t>_Ctrl_3</t>
  </si>
  <si>
    <t>{"WidgetClassification":0,"State":1,"IsRequired":true,"DDLDefaultRequiredText":"Select","ListItem":"Best\r\nWorst","VlookupRange":"","ShowListLabel":true,"ShowDt":true,"CellName":"_Ctrl_3","CellAddress":"='Model'!$K$15","WidgetName":3,"HiddenRow":3,"SheetCodeName":null,"ControlId":null}</t>
  </si>
  <si>
    <t>Profits</t>
  </si>
  <si>
    <t>Expansionary Cash Flows</t>
  </si>
  <si>
    <t>FCFO</t>
  </si>
  <si>
    <t>Explicit Period Financial Model</t>
  </si>
  <si>
    <t>_Ctrl_4</t>
  </si>
  <si>
    <t>{"WidgetClassification":0,"State":1,"IsRequired":false,"DDLDefaultRequiredText":"Please Select","ListItem":"Likely\r\nYes\r\nNo","VlookupRange":"","ShowListLabel":false,"ShowDt":false,"CellName":"_Ctrl_4","CellAddress":"='Model'!$K$2","WidgetName":3,"HiddenRow":4,"SheetCodeName":null,"ControlId":null}</t>
  </si>
  <si>
    <t>_Ctrl_5</t>
  </si>
  <si>
    <t>{"WidgetClassification":0,"State":1,"IsRequired":false,"DDLDefaultRequiredText":"Please Select","ListItem":"Likely\r\nYes\r\nNo","VlookupRange":"","ShowListLabel":false,"ShowDt":false,"CellName":"_Ctrl_5","CellAddress":"='Model'!$K$3","WidgetName":3,"HiddenRow":5,"SheetCodeName":null,"ControlId":null}</t>
  </si>
  <si>
    <t>_Ctrl_6</t>
  </si>
  <si>
    <t>{"WidgetClassification":0,"State":1,"IsRequired":false,"DDLDefaultRequiredText":"Please Select","ListItem":"Likely\r\nYes\r\nNo","VlookupRange":"","ShowListLabel":false,"ShowDt":false,"CellName":"_Ctrl_6","CellAddress":"='Model'!$K$4","WidgetName":3,"HiddenRow":6,"SheetCodeName":null,"ControlId":null}</t>
  </si>
  <si>
    <t>_Ctrl_7</t>
  </si>
  <si>
    <t>{"WidgetClassification":0,"State":1,"IsRequired":false,"DDLDefaultRequiredText":"Please Select","ListItem":"Likely\r\nYes\r\nNo","VlookupRange":"","ShowListLabel":false,"ShowDt":false,"CellName":"_Ctrl_7","CellAddress":"='Model'!$K$5","WidgetName":3,"HiddenRow":7,"SheetCodeName":null,"ControlId":null}</t>
  </si>
  <si>
    <t>_Ctrl_8</t>
  </si>
  <si>
    <t>{"WidgetClassification":0,"State":1,"IsRequired":false,"DDLDefaultRequiredText":"Please Select","ListItem":"Likely\r\nYes\r\nNo","VlookupRange":"","ShowListLabel":false,"ShowDt":false,"CellName":"_Ctrl_8","CellAddress":"='Model'!$K$6","WidgetName":3,"HiddenRow":8,"SheetCodeName":null,"ControlId":null}</t>
  </si>
  <si>
    <t>_Ctrl_9</t>
  </si>
  <si>
    <t>{"WidgetClassification":0,"State":1,"IsRequired":false,"DDLDefaultRequiredText":"Please Select","ListItem":"Likely\r\nYes\r\nNo","VlookupRange":"","ShowListLabel":false,"ShowDt":false,"CellName":"_Ctrl_9","CellAddress":"='Model'!$K$7","WidgetName":3,"HiddenRow":9,"SheetCodeName":null,"ControlId":null}</t>
  </si>
  <si>
    <t>_Ctrl_10</t>
  </si>
  <si>
    <t>{"WidgetClassification":0,"State":1,"IsRequired":false,"DDLDefaultRequiredText":"Please Select","ListItem":"Likely\r\nYes\r\nNo","VlookupRange":"","ShowListLabel":false,"ShowDt":false,"CellName":"_Ctrl_10","CellAddress":"='Model'!$K$8","WidgetName":3,"HiddenRow":10,"SheetCodeName":null,"ControlId":null}</t>
  </si>
  <si>
    <t>_Ctrl_11</t>
  </si>
  <si>
    <t>{"WidgetClassification":0,"State":1,"IsRequired":false,"DDLDefaultRequiredText":"Please Select","ListItem":"Likely\r\nYes\r\nNo","VlookupRange":"","ShowListLabel":false,"ShowDt":false,"CellName":"_Ctrl_11","CellAddress":"='Model'!$K$9","WidgetName":3,"HiddenRow":11,"SheetCodeName":null,"ControlId":null}</t>
  </si>
  <si>
    <t>_ram_12</t>
  </si>
  <si>
    <t>Stage 1</t>
  </si>
  <si>
    <t>Stage 2</t>
  </si>
  <si>
    <t>Stage 3</t>
  </si>
  <si>
    <t>B/S Effect</t>
  </si>
  <si>
    <t>Explicit Period Forecast</t>
  </si>
  <si>
    <t>Investment Period Forecast</t>
  </si>
  <si>
    <t>Structural Period Forecast</t>
  </si>
  <si>
    <t>{"ButtonStyle":0,"Name":"","HideSscPoweredlogo":false,"LiveShare":{"Enable":false},"CopyProtect":{"IsEnabled":false,"DomainName":""},"Theme":{"BgColor":"#FFFFFFFF","BgImage":"","InputBorderStyle":2},"Layout":0,"LayoutConfig":{"IsSamePagesHeight":false},"SmartphoneSettings":{"ViewportLock":true,"UseOldViewEngine":false,"EnableZoom":false,"EnableSwipe":false,"HideToolbar":false,"InheritBackgroundColor":false,"CheckboxFlavor":1,"ShowBubble":false},"SmartphoneTheme":0,"InputDetection":0,"Toolbar":{"Position":1,"IsSubmit":false,"IsPrint":true,"IsPrintAll":false,"IsReset":true,"IsUpdate":false},"AspnetConfig":{"BrowseUrl":"http://localhost/ssc","FileExtension":0},"NodejsConfig":{"LocalPort":3000},"ConfigureSubmit":{"IsShowCaptcha":false,"IsUseSscWebServer":true,"ReceiverCode":"erik@intelligentoptioninvestor.com","IsFreeService":false,"IsAdvanceService":true,"IsDemonstrationService":false,"AfterSuccessfulSubmit":"","AfterFailSubmit":"","AfterCancelWizard":"","IsUseOwnWebServer":false,"OwnWebServerURL":"","OwnWebServerTarget":"","SubmitTarget":0},"Flavor":0,"Edition":3,"IgnoreBgInputCell":false}</t>
  </si>
  <si>
    <t>Max</t>
  </si>
  <si>
    <t>Scaling</t>
  </si>
  <si>
    <t>Min</t>
  </si>
  <si>
    <t>Case / Scenario</t>
  </si>
  <si>
    <t>Value</t>
  </si>
  <si>
    <t>Nearest</t>
  </si>
  <si>
    <t>Used Prob</t>
  </si>
  <si>
    <t>Type</t>
  </si>
  <si>
    <t>Likely?</t>
  </si>
  <si>
    <t>Display?</t>
  </si>
  <si>
    <t>Increment</t>
  </si>
  <si>
    <t>Inc. Price</t>
  </si>
  <si>
    <t>Unlikely</t>
  </si>
  <si>
    <t>Ln(price)</t>
  </si>
  <si>
    <t>Lognormal Curve</t>
  </si>
  <si>
    <t>Blended Vol</t>
  </si>
  <si>
    <t>Average FCFO Margin</t>
  </si>
  <si>
    <t>5-Year Revenue CAGR</t>
  </si>
  <si>
    <t>Medium-Term Growth Case</t>
  </si>
  <si>
    <t>Implied Stock Price Return</t>
  </si>
  <si>
    <t>Bid</t>
  </si>
  <si>
    <t>Ask</t>
  </si>
  <si>
    <t>Indicative Values</t>
  </si>
  <si>
    <t>Implied Volatility</t>
  </si>
  <si>
    <t>Owners Cash Profit (OCP) Margin</t>
  </si>
  <si>
    <t>{"IsHide":true,"SheetId":0,"Name":"Sheet1","HiddenRow":0,"VisibleRange":"","SheetTheme":{"TabColor":"","BodyColor":"","BodyImage":""}}</t>
  </si>
  <si>
    <t>{"IsHide":true,"SheetId":0,"Name":"Histogram Data","HiddenRow":0,"VisibleRange":"","SheetTheme":{"TabColor":"","BodyColor":"","BodyImage":""}}</t>
  </si>
  <si>
    <t>OCP Margin</t>
  </si>
  <si>
    <t>FCFO Margin</t>
  </si>
  <si>
    <t>Revenue Growth</t>
  </si>
  <si>
    <t>Fiscal Year</t>
  </si>
  <si>
    <t>Year-over-Year (YoY) Change</t>
  </si>
  <si>
    <t>3Y Rolling Growth Rate (RGR)</t>
  </si>
  <si>
    <t>5Y RGR</t>
  </si>
  <si>
    <t>Profitability</t>
  </si>
  <si>
    <t>Cash Flow from Operations</t>
  </si>
  <si>
    <t>Less: Estimate of Maintenance Capital</t>
  </si>
  <si>
    <t>Owners' Cash Profits</t>
  </si>
  <si>
    <t>YoY Change</t>
  </si>
  <si>
    <t>3Y RGR</t>
  </si>
  <si>
    <t>Investment Level</t>
  </si>
  <si>
    <t>Gross Spending on PP&amp;E</t>
  </si>
  <si>
    <t>Plus: Cash in-flow from Asset Sales</t>
  </si>
  <si>
    <t>Less: Acquisition Costs</t>
  </si>
  <si>
    <t>Plus / Less: Cash in- / out-flows from JVs</t>
  </si>
  <si>
    <t>Avg Stock Price</t>
  </si>
  <si>
    <t>No. of Shares Issued</t>
  </si>
  <si>
    <t>Cash Received from Stock Issuance</t>
  </si>
  <si>
    <t>Less: Anti-dilutive Stock Buybacks</t>
  </si>
  <si>
    <t>Net Expansionary Cash Flow (ECF)</t>
  </si>
  <si>
    <t>Net ECF % OCP</t>
  </si>
  <si>
    <t>Cash Flow</t>
  </si>
  <si>
    <t>Free Cash Flow to Owners</t>
  </si>
  <si>
    <t>Investment Efficacy</t>
  </si>
  <si>
    <t>Nominal US GDP</t>
  </si>
  <si>
    <t>YoY Change in GDP</t>
  </si>
  <si>
    <t>YoY Change in Company OCP</t>
  </si>
  <si>
    <t>3Y RGR in Nominal US GDP</t>
  </si>
  <si>
    <t>3Y RGR in Company OCP</t>
  </si>
  <si>
    <t>5Y CAGR in Nominal US GDP</t>
  </si>
  <si>
    <t>5Y CAGR in Company OCP</t>
  </si>
  <si>
    <t>Period</t>
  </si>
  <si>
    <t>US GDP (Billions of USD)</t>
  </si>
  <si>
    <t>Historical Revenues (LHS)</t>
  </si>
  <si>
    <t>Best Case Revenues (LHS)</t>
  </si>
  <si>
    <t>Worst Case Revenues (LHS)</t>
  </si>
  <si>
    <t>Percent Revenue Change (RHS)</t>
  </si>
  <si>
    <t>Best Case Pct Change (RHS)</t>
  </si>
  <si>
    <t>Worst Case Pct Change (RHS)</t>
  </si>
  <si>
    <t>Historical OCP (LHS)</t>
  </si>
  <si>
    <t>Best Case OCP (LHS)</t>
  </si>
  <si>
    <t>Worst Case OCP (LHS)</t>
  </si>
  <si>
    <t>OCP Margin (RHS)</t>
  </si>
  <si>
    <t>Best Case OCP Margin (RHS)</t>
  </si>
  <si>
    <t>Worst Case OCP Margin (RHS)</t>
  </si>
  <si>
    <t>ECP as a Percent of OCP</t>
  </si>
  <si>
    <t>Net Expansionary Cash Flow</t>
  </si>
  <si>
    <t>Capex Breakdown</t>
  </si>
  <si>
    <t>Capex in Excess of Maintenance</t>
  </si>
  <si>
    <t>Cash Inflow from Asset Sales</t>
  </si>
  <si>
    <t>Cash Acquisition Costs</t>
  </si>
  <si>
    <t>In- / Out-Flows from JVs, etc.</t>
  </si>
  <si>
    <t>Anti-dilutive Stock Buybacks</t>
  </si>
  <si>
    <t>Historical FCFO (LHS)</t>
  </si>
  <si>
    <t>Best Case FCFO (LHS)</t>
  </si>
  <si>
    <t>Worst Case FCFO (LHS)</t>
  </si>
  <si>
    <t>FCFO Margin (RHS)</t>
  </si>
  <si>
    <t>Best Case FCFO Margin (RHS)</t>
  </si>
  <si>
    <t>Worst Case FCFO Margin (RHS)</t>
  </si>
  <si>
    <t>Less: Cash out-flow from Capital Leases</t>
  </si>
  <si>
    <t>Capital Lease Payments</t>
  </si>
  <si>
    <t>Oracle Corporation</t>
  </si>
  <si>
    <t>ORCL</t>
  </si>
  <si>
    <t>New Software Licenses</t>
  </si>
  <si>
    <t>Americas</t>
  </si>
  <si>
    <t>EMEA</t>
  </si>
  <si>
    <t>Asia Pacific</t>
  </si>
  <si>
    <t>Total New Software Licenses</t>
  </si>
  <si>
    <t>Cloud</t>
  </si>
  <si>
    <t>Total Cloud</t>
  </si>
  <si>
    <t>Software License Updates &amp; Support</t>
  </si>
  <si>
    <t>Total Updates &amp; Support</t>
  </si>
  <si>
    <t>Total Software</t>
  </si>
  <si>
    <t>Hardware Products &amp; Support</t>
  </si>
  <si>
    <t>Total Hardware Products &amp; Support</t>
  </si>
  <si>
    <t>Services</t>
  </si>
  <si>
    <t>Total Services</t>
  </si>
  <si>
    <t>Total Revenues</t>
  </si>
  <si>
    <t>Costs</t>
  </si>
  <si>
    <t>License Updates &amp; Product Support</t>
  </si>
  <si>
    <t>Software Sales &amp; Marketing</t>
  </si>
  <si>
    <t>Hardware Product &amp; Support</t>
  </si>
  <si>
    <t>Hardware Sales &amp; Marketing</t>
  </si>
  <si>
    <t>Services Costs</t>
  </si>
  <si>
    <t>Cloud % Software</t>
  </si>
  <si>
    <t>Cloud Costs</t>
  </si>
  <si>
    <t>On-Premise Costs</t>
  </si>
  <si>
    <t>Cloud Profits</t>
  </si>
  <si>
    <t>Cloud Margins</t>
  </si>
  <si>
    <t>On-Premise Profits</t>
  </si>
  <si>
    <t>On-Premise Margins</t>
  </si>
  <si>
    <t>Growth Rates</t>
  </si>
  <si>
    <t>Cloud Growth</t>
  </si>
  <si>
    <t>On-Premise Growth</t>
  </si>
  <si>
    <t>Update Growth</t>
  </si>
  <si>
    <t>Hardware Growth</t>
  </si>
  <si>
    <t>Services Growth</t>
  </si>
  <si>
    <t>Revenue Model (Best Case)</t>
  </si>
  <si>
    <t>On-Premise</t>
  </si>
  <si>
    <t>Updates</t>
  </si>
  <si>
    <t>Hardware</t>
  </si>
  <si>
    <t>Revenue Model (Worst Case)</t>
  </si>
  <si>
    <t>Cloud IaaS</t>
  </si>
  <si>
    <t>Hardware Products</t>
  </si>
  <si>
    <t>Hardware Support</t>
  </si>
  <si>
    <t>New Software</t>
  </si>
  <si>
    <t>Raw Data</t>
  </si>
  <si>
    <t>1Q14</t>
  </si>
  <si>
    <t>2Q14</t>
  </si>
  <si>
    <t>3Q14</t>
  </si>
  <si>
    <t>4Q14</t>
  </si>
  <si>
    <t>1Q15</t>
  </si>
  <si>
    <t>2Q15</t>
  </si>
  <si>
    <t>3Q15</t>
  </si>
  <si>
    <t>4Q15</t>
  </si>
  <si>
    <t>1Q16</t>
  </si>
  <si>
    <t>2Q16</t>
  </si>
  <si>
    <t>3Q16</t>
  </si>
  <si>
    <t>4Q16</t>
  </si>
  <si>
    <t>1Q17</t>
  </si>
  <si>
    <t>2Q17</t>
  </si>
  <si>
    <t>3Q17</t>
  </si>
  <si>
    <t>4Q17</t>
  </si>
  <si>
    <t>1Q18</t>
  </si>
  <si>
    <t>2Q18</t>
  </si>
  <si>
    <t>3Q18</t>
  </si>
  <si>
    <t>Cloud SaaS &amp; PaaS</t>
  </si>
  <si>
    <t>License Updates</t>
  </si>
  <si>
    <t>CFO</t>
  </si>
  <si>
    <t>Depreciation</t>
  </si>
  <si>
    <t>Acquisitions</t>
  </si>
  <si>
    <t>Capital Expenditures</t>
  </si>
  <si>
    <t>Quarterly</t>
  </si>
  <si>
    <t>Hardware &amp; Services</t>
  </si>
  <si>
    <t>TTM Revenues</t>
  </si>
  <si>
    <t>Inflation</t>
  </si>
  <si>
    <t>Maintenance Capex Estimate</t>
  </si>
  <si>
    <t>OCP</t>
  </si>
  <si>
    <t>Owners' Cash Profits (OCP) Margin</t>
  </si>
  <si>
    <t>Capex Over Maintenance</t>
  </si>
  <si>
    <t>Cloud Software</t>
  </si>
  <si>
    <t>New On-Premise Software</t>
  </si>
  <si>
    <t>Cloud % Total</t>
  </si>
  <si>
    <t>Cloud Software (SaaS, PaaS, IaaS)</t>
  </si>
  <si>
    <t>On-Premise Software</t>
  </si>
  <si>
    <t>Investments Over Maintenance</t>
  </si>
  <si>
    <t>Expansionary CF (ex-Antidilutionary Stock Buybacks)</t>
  </si>
  <si>
    <t>TTM Expansionary Cash Flow (ex-Antidilutionary Stock Buybacks) as a Percentage of OCP</t>
  </si>
  <si>
    <t>Period Average</t>
  </si>
  <si>
    <t>License Updates % Revenues</t>
  </si>
  <si>
    <t>License Updates + SaaS / PaaS % Revenues</t>
  </si>
  <si>
    <t>Worst-Case</t>
  </si>
  <si>
    <t>Actual</t>
  </si>
  <si>
    <t>Best-Case</t>
  </si>
  <si>
    <t>Aggregate FCFO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</si>
</sst>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44" formatCode="_(&quot;$&quot;* #,##0.00_);_(&quot;$&quot;* \(#,##0.00\);_(&quot;$&quot;* &quot;-&quot;??_);_(@_)"/>
    <numFmt numFmtId="43" formatCode="_(* #,##0.00_);_(* \(#,##0.00\);_(* &quot;-&quot;??_);_(@_)"/>
    <numFmt numFmtId="164" formatCode="_(* #,##0.0_);_(* \(#,##0.0\);_(* &quot;-&quot;??_);_(@_)"/>
    <numFmt numFmtId="165" formatCode="_(* #,##0_);_(* \(#,##0\);_(* &quot;-&quot;??_);_(@_)"/>
    <numFmt numFmtId="166" formatCode="0\ &quot;A&quot;"/>
    <numFmt numFmtId="167" formatCode="0.0%"/>
    <numFmt numFmtId="168" formatCode="yyyy\ &quot;E&quot;"/>
    <numFmt numFmtId="169" formatCode="_(&quot;$&quot;* #,##0_);_(&quot;$&quot;* \(#,##0\);_(&quot;$&quot;* &quot;-&quot;??_);_(@_)"/>
    <numFmt numFmtId="170" formatCode="\$\ #,##0;[Red]\(\$\ #,##0\);0"/>
    <numFmt numFmtId="171" formatCode="#,##0;[Red]\(#,##0\);0"/>
    <numFmt numFmtId="172" formatCode="0.0%;[Red]\(0.0%\);0.0%"/>
    <numFmt numFmtId="173" formatCode="\ \ @\ \ "/>
    <numFmt numFmtId="174" formatCode="#,##0.0000_);\(#,##0.0000\)"/>
    <numFmt numFmtId="175" formatCode="_-* #,##0\ &quot;F&quot;_-;\-* #,##0\ &quot;F&quot;_-;_-* &quot;-&quot;\ &quot;F&quot;_-;_-@_-"/>
    <numFmt numFmtId="176" formatCode="0.00000_)"/>
    <numFmt numFmtId="177" formatCode="_-* #,##0\ _F_-;\-* #,##0\ _F_-;_-* &quot;-&quot;\ _F_-;_-@_-"/>
    <numFmt numFmtId="178" formatCode="d/m/yy\ h:mm"/>
    <numFmt numFmtId="179" formatCode="#,##0&quot; F&quot;_);\(#,##0&quot; F&quot;\)"/>
    <numFmt numFmtId="180" formatCode="#,##0&quot; F&quot;_);[Red]\(#,##0&quot; F&quot;\)"/>
    <numFmt numFmtId="181" formatCode="#,##0.00&quot; F&quot;_);\(#,##0.00&quot; F&quot;\)"/>
    <numFmt numFmtId="182" formatCode="&quot;\&quot;#,##0.00;[Red]\-&quot;\&quot;#,##0.00"/>
    <numFmt numFmtId="183" formatCode="_(#,##0_);[Red]_(\(#,##0\);_(0_);_(@_)"/>
    <numFmt numFmtId="184" formatCode="&quot;$&quot;#,##0\ ;\(&quot;$&quot;#,##0\)"/>
    <numFmt numFmtId="185" formatCode="\$#,##0_);\$\(#,##0\);\$0_);@"/>
    <numFmt numFmtId="186" formatCode="\$#,##0.00_);\$\(#,##0.00\);\$0.00_);@"/>
    <numFmt numFmtId="187" formatCode="_ [$€]* #,##0.00_ ;_ [$€]* \-#,##0.00_ ;_ [$€]* &quot;-&quot;??_ ;_ @_ "/>
    <numFmt numFmtId="188" formatCode="#,##0.0"/>
    <numFmt numFmtId="189" formatCode="##0.00"/>
    <numFmt numFmtId="190" formatCode="_(#,##0.00\ \x_);\(#,##0.00\ \x\);0.00\ \x_)"/>
    <numFmt numFmtId="191" formatCode="0.00_)"/>
    <numFmt numFmtId="192" formatCode="_-* #,##0.0_-;\-* #,##0.0_-;_-* &quot;-&quot;??_-;_-@_-"/>
    <numFmt numFmtId="193" formatCode="#,##0.00_);\(#,##0.00\);0.00_)"/>
    <numFmt numFmtId="194" formatCode="#,##0_);\(#,##0\);0_);@"/>
    <numFmt numFmtId="195" formatCode="#,##0_);\(#,##0\);0_)"/>
    <numFmt numFmtId="196" formatCode="* _(#,##0.0_);* \(#,##0.0\);* _(0.0_);* @_)"/>
    <numFmt numFmtId="197" formatCode="&quot;R&quot;\ #,##0;[Red]\(&quot;R&quot;\ #,##0\);0"/>
    <numFmt numFmtId="198" formatCode="mm/dd/yy"/>
    <numFmt numFmtId="199" formatCode="#,##0.0_);\(#,##0.0\);\-??"/>
    <numFmt numFmtId="200" formatCode="#,##0.000"/>
    <numFmt numFmtId="201" formatCode="#,##0.000_);\(#,##0.000\)"/>
    <numFmt numFmtId="202" formatCode="d/m/yy"/>
    <numFmt numFmtId="203" formatCode="_-&quot;$&quot;* #,##0.00_-;\-&quot;$&quot;* #,##0.00_-;_-&quot;$&quot;* &quot;-&quot;??_-;_-@_-"/>
    <numFmt numFmtId="204" formatCode="_-&quot;$&quot;* #,##0_-;\-&quot;$&quot;* #,##0_-;_-&quot;$&quot;* &quot;-&quot;_-;_-@_-"/>
    <numFmt numFmtId="205" formatCode="0.000%"/>
    <numFmt numFmtId="206" formatCode="yyyy"/>
    <numFmt numFmtId="207" formatCode="mm/yyyy"/>
  </numFmts>
  <fonts count="56">
    <font>
      <sz val="11"/>
      <color theme="1"/>
      <name val="Calibri"/>
      <family val="2"/>
      <scheme val="minor"/>
    </font>
    <font>
      <sz val="11"/>
      <color theme="1"/>
      <name val="Arial Narrow"/>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9"/>
      <color theme="1"/>
      <name val="Calibri"/>
      <family val="2"/>
      <scheme val="minor"/>
    </font>
    <font>
      <sz val="10"/>
      <color theme="1"/>
      <name val="Arial"/>
      <family val="2"/>
    </font>
    <font>
      <sz val="10"/>
      <name val="Book Antiqua"/>
      <family val="1"/>
    </font>
    <font>
      <sz val="14"/>
      <name val="AngsanaUPC"/>
      <family val="1"/>
    </font>
    <font>
      <u/>
      <sz val="10"/>
      <name val="Arial"/>
      <family val="2"/>
    </font>
    <font>
      <sz val="8"/>
      <name val="Times New Roman"/>
      <family val="1"/>
    </font>
    <font>
      <sz val="12"/>
      <name val="Tms Rmn"/>
    </font>
    <font>
      <sz val="12"/>
      <name val="¹ÙÅÁÃ¼"/>
      <charset val="129"/>
    </font>
    <font>
      <sz val="10"/>
      <name val="Arial"/>
      <family val="2"/>
    </font>
    <font>
      <sz val="10"/>
      <name val="MS Serif"/>
      <family val="1"/>
    </font>
    <font>
      <sz val="12"/>
      <name val="¹ÙÅÁÃ¼"/>
    </font>
    <font>
      <sz val="10"/>
      <name val="MS Sans Serif"/>
      <family val="2"/>
    </font>
    <font>
      <sz val="10"/>
      <color indexed="8"/>
      <name val="Arial"/>
      <family val="2"/>
    </font>
    <font>
      <sz val="9"/>
      <name val="Times New Roman"/>
      <family val="1"/>
    </font>
    <font>
      <sz val="10"/>
      <color indexed="16"/>
      <name val="MS Serif"/>
      <family val="1"/>
    </font>
    <font>
      <sz val="10"/>
      <color indexed="10"/>
      <name val="Arial"/>
      <family val="2"/>
    </font>
    <font>
      <sz val="8"/>
      <name val="Arial"/>
      <family val="2"/>
    </font>
    <font>
      <b/>
      <i/>
      <sz val="12"/>
      <color indexed="39"/>
      <name val="Arial"/>
      <family val="2"/>
    </font>
    <font>
      <b/>
      <sz val="12"/>
      <name val="Arial"/>
      <family val="2"/>
    </font>
    <font>
      <b/>
      <sz val="8"/>
      <name val="MS Sans Serif"/>
      <family val="2"/>
    </font>
    <font>
      <u/>
      <sz val="9"/>
      <color indexed="12"/>
      <name val="Arial"/>
      <family val="2"/>
    </font>
    <font>
      <sz val="10"/>
      <color indexed="17"/>
      <name val="Arial"/>
      <family val="2"/>
    </font>
    <font>
      <b/>
      <sz val="10"/>
      <color indexed="17"/>
      <name val="Arial"/>
      <family val="2"/>
    </font>
    <font>
      <sz val="10"/>
      <name val="Times New Roman"/>
      <family val="1"/>
    </font>
    <font>
      <sz val="7"/>
      <name val="Small Fonts"/>
      <family val="2"/>
    </font>
    <font>
      <b/>
      <i/>
      <sz val="16"/>
      <name val="Helv"/>
    </font>
    <font>
      <b/>
      <sz val="9"/>
      <name val="Times New Roman"/>
      <family val="1"/>
    </font>
    <font>
      <u val="doubleAccounting"/>
      <sz val="9"/>
      <name val="Times New Roman"/>
      <family val="1"/>
    </font>
    <font>
      <u val="singleAccounting"/>
      <sz val="9"/>
      <name val="Times New Roman"/>
      <family val="1"/>
    </font>
    <font>
      <b/>
      <sz val="10"/>
      <name val="Arial CE"/>
      <family val="2"/>
      <charset val="238"/>
    </font>
    <font>
      <sz val="8"/>
      <name val="Wingdings"/>
      <charset val="2"/>
    </font>
    <font>
      <sz val="8"/>
      <name val="Helv"/>
    </font>
    <font>
      <u/>
      <sz val="9"/>
      <color indexed="36"/>
      <name val="Arial"/>
      <family val="2"/>
    </font>
    <font>
      <sz val="8"/>
      <name val="MS Sans Serif"/>
      <family val="2"/>
    </font>
    <font>
      <b/>
      <sz val="8"/>
      <color indexed="8"/>
      <name val="Helv"/>
    </font>
    <font>
      <sz val="9"/>
      <color indexed="81"/>
      <name val="Tahoma"/>
      <family val="2"/>
    </font>
    <font>
      <b/>
      <sz val="9"/>
      <color indexed="81"/>
      <name val="Tahoma"/>
      <family val="2"/>
    </font>
    <font>
      <b/>
      <sz val="11"/>
      <name val="Calibri"/>
      <family val="2"/>
      <scheme val="minor"/>
    </font>
    <font>
      <sz val="11"/>
      <color theme="3"/>
      <name val="Calibri"/>
      <family val="2"/>
      <scheme val="minor"/>
    </font>
    <font>
      <sz val="9"/>
      <color theme="1"/>
      <name val="Calibri"/>
      <family val="2"/>
      <scheme val="minor"/>
    </font>
    <font>
      <b/>
      <sz val="9"/>
      <color theme="0"/>
      <name val="Calibri"/>
      <family val="2"/>
      <scheme val="minor"/>
    </font>
    <font>
      <sz val="9"/>
      <color theme="3"/>
      <name val="Calibri"/>
      <family val="2"/>
      <scheme val="minor"/>
    </font>
    <font>
      <sz val="9"/>
      <color rgb="FF333333"/>
      <name val="Verdana"/>
      <family val="2"/>
    </font>
    <font>
      <sz val="11"/>
      <name val="Calibri"/>
      <family val="2"/>
      <scheme val="minor"/>
    </font>
    <font>
      <i/>
      <sz val="10"/>
      <color theme="3"/>
      <name val="Calibri"/>
      <family val="2"/>
      <scheme val="minor"/>
    </font>
    <font>
      <sz val="9"/>
      <color theme="0"/>
      <name val="Calibri"/>
      <family val="2"/>
      <scheme val="minor"/>
    </font>
    <font>
      <sz val="10"/>
      <color theme="1"/>
      <name val="Calibri"/>
      <family val="2"/>
      <scheme val="minor"/>
    </font>
    <font>
      <sz val="10"/>
      <color theme="1"/>
      <name val="Arial Narrow"/>
      <family val="2"/>
    </font>
    <font>
      <b/>
      <sz val="10"/>
      <color theme="0"/>
      <name val="Arial Narrow"/>
      <family val="2"/>
    </font>
    <font>
      <b/>
      <sz val="10"/>
      <color theme="1"/>
      <name val="Arial Narrow"/>
      <family val="2"/>
    </font>
  </fonts>
  <fills count="10">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indexed="22"/>
        <bgColor indexed="64"/>
      </patternFill>
    </fill>
    <fill>
      <patternFill patternType="solid">
        <fgColor indexed="26"/>
        <bgColor indexed="64"/>
      </patternFill>
    </fill>
    <fill>
      <patternFill patternType="solid">
        <fgColor indexed="34"/>
        <bgColor indexed="13"/>
      </patternFill>
    </fill>
    <fill>
      <patternFill patternType="darkVertical"/>
    </fill>
    <fill>
      <patternFill patternType="solid">
        <fgColor theme="0" tint="-0.14999847407452621"/>
        <bgColor indexed="64"/>
      </patternFill>
    </fill>
    <fill>
      <patternFill patternType="solid">
        <fgColor rgb="FFFFC000"/>
        <bgColor indexed="64"/>
      </patternFill>
    </fill>
  </fills>
  <borders count="26">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top style="thin">
        <color indexed="64"/>
      </top>
      <bottom/>
      <diagonal/>
    </border>
    <border>
      <left/>
      <right/>
      <top/>
      <bottom style="thin">
        <color indexed="64"/>
      </bottom>
      <diagonal/>
    </border>
    <border>
      <left/>
      <right/>
      <top style="medium">
        <color auto="1"/>
      </top>
      <bottom/>
      <diagonal/>
    </border>
    <border>
      <left/>
      <right/>
      <top style="double">
        <color indexed="64"/>
      </top>
      <bottom style="double">
        <color indexed="64"/>
      </bottom>
      <diagonal/>
    </border>
    <border>
      <left/>
      <right/>
      <top style="thin">
        <color indexed="64"/>
      </top>
      <bottom style="dashed">
        <color indexed="64"/>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dotted">
        <color indexed="64"/>
      </top>
      <bottom style="dotted">
        <color indexed="64"/>
      </bottom>
      <diagonal/>
    </border>
    <border>
      <left style="thin">
        <color indexed="9"/>
      </left>
      <right/>
      <top style="thin">
        <color indexed="9"/>
      </top>
      <bottom style="thin">
        <color indexed="23"/>
      </bottom>
      <diagonal/>
    </border>
    <border>
      <left style="thin">
        <color indexed="23"/>
      </left>
      <right style="dashed">
        <color indexed="9"/>
      </right>
      <top/>
      <bottom style="dashed">
        <color indexed="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27">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9" fontId="9" fillId="0" borderId="0"/>
    <xf numFmtId="173" fontId="10" fillId="4" borderId="0" applyNumberFormat="0" applyFill="0" applyBorder="0" applyAlignment="0" applyProtection="0">
      <protection locked="0"/>
    </xf>
    <xf numFmtId="174" fontId="9" fillId="0" borderId="0" applyFont="0" applyFill="0" applyBorder="0" applyAlignment="0" applyProtection="0"/>
    <xf numFmtId="175" fontId="9" fillId="0" borderId="0" applyFont="0" applyFill="0" applyBorder="0" applyAlignment="0" applyProtection="0"/>
    <xf numFmtId="0" fontId="11" fillId="0" borderId="0">
      <alignment horizontal="center" wrapText="1"/>
      <protection locked="0"/>
    </xf>
    <xf numFmtId="176" fontId="9" fillId="0" borderId="0" applyFont="0" applyFill="0" applyBorder="0" applyAlignment="0" applyProtection="0"/>
    <xf numFmtId="177" fontId="9" fillId="0" borderId="0" applyFont="0" applyFill="0" applyBorder="0" applyAlignment="0" applyProtection="0"/>
    <xf numFmtId="0" fontId="12" fillId="0" borderId="0" applyNumberFormat="0" applyFill="0" applyBorder="0" applyAlignment="0" applyProtection="0"/>
    <xf numFmtId="0" fontId="13" fillId="0" borderId="0"/>
    <xf numFmtId="178" fontId="14" fillId="0" borderId="0" applyFill="0" applyBorder="0" applyAlignment="0"/>
    <xf numFmtId="179" fontId="14" fillId="0" borderId="0" applyFill="0" applyBorder="0" applyAlignment="0"/>
    <xf numFmtId="180" fontId="14" fillId="0" borderId="0" applyFill="0" applyBorder="0" applyAlignment="0"/>
    <xf numFmtId="181" fontId="14" fillId="0" borderId="0" applyFill="0" applyBorder="0" applyAlignment="0"/>
    <xf numFmtId="178"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78" fontId="14" fillId="0" borderId="0" applyFont="0" applyFill="0" applyBorder="0" applyAlignment="0" applyProtection="0"/>
    <xf numFmtId="3" fontId="14" fillId="0" borderId="0" applyFont="0" applyFill="0" applyBorder="0" applyAlignment="0" applyProtection="0"/>
    <xf numFmtId="0" fontId="15" fillId="0" borderId="0" applyNumberFormat="0" applyAlignment="0">
      <alignment horizontal="left"/>
    </xf>
    <xf numFmtId="179" fontId="14" fillId="0" borderId="0" applyFont="0" applyFill="0" applyBorder="0" applyAlignment="0" applyProtection="0"/>
    <xf numFmtId="44" fontId="7" fillId="0" borderId="0" applyFont="0" applyFill="0" applyBorder="0" applyAlignment="0" applyProtection="0"/>
    <xf numFmtId="183" fontId="14" fillId="0" borderId="0" applyFont="0" applyFill="0" applyBorder="0" applyAlignment="0" applyProtection="0"/>
    <xf numFmtId="184" fontId="14" fillId="0" borderId="0" applyFont="0" applyFill="0" applyBorder="0" applyAlignment="0" applyProtection="0"/>
    <xf numFmtId="0" fontId="16" fillId="0" borderId="0" applyFont="0" applyFill="0" applyBorder="0" applyAlignment="0" applyProtection="0"/>
    <xf numFmtId="15" fontId="17" fillId="0" borderId="0"/>
    <xf numFmtId="14" fontId="18" fillId="0" borderId="0" applyFill="0" applyBorder="0" applyAlignment="0"/>
    <xf numFmtId="0" fontId="14" fillId="0" borderId="0" applyFont="0" applyFill="0" applyBorder="0" applyAlignment="0" applyProtection="0"/>
    <xf numFmtId="38" fontId="17" fillId="0" borderId="8">
      <alignment vertical="center"/>
    </xf>
    <xf numFmtId="185" fontId="19" fillId="0" borderId="0" applyFill="0" applyBorder="0" applyAlignment="0" applyProtection="0">
      <alignment horizontal="right"/>
    </xf>
    <xf numFmtId="185" fontId="19" fillId="0" borderId="0" applyFill="0" applyBorder="0" applyAlignment="0">
      <alignment horizontal="right"/>
    </xf>
    <xf numFmtId="186" fontId="19" fillId="0" borderId="0" applyFill="0" applyBorder="0" applyAlignment="0">
      <alignment horizontal="right"/>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0" fontId="20" fillId="0" borderId="0" applyNumberFormat="0" applyAlignment="0">
      <alignment horizontal="left"/>
    </xf>
    <xf numFmtId="187" fontId="14" fillId="0" borderId="0" applyFont="0" applyFill="0" applyBorder="0" applyAlignment="0" applyProtection="0">
      <alignment vertical="top"/>
    </xf>
    <xf numFmtId="2" fontId="14" fillId="0" borderId="0" applyFont="0" applyFill="0" applyBorder="0" applyAlignment="0" applyProtection="0"/>
    <xf numFmtId="188" fontId="21" fillId="0" borderId="11">
      <alignment horizontal="right"/>
    </xf>
    <xf numFmtId="38" fontId="22" fillId="4" borderId="0" applyNumberFormat="0" applyBorder="0" applyAlignment="0" applyProtection="0"/>
    <xf numFmtId="0" fontId="23" fillId="4" borderId="0"/>
    <xf numFmtId="0" fontId="24" fillId="0" borderId="12" applyNumberFormat="0" applyAlignment="0" applyProtection="0">
      <alignment horizontal="left" vertical="center"/>
    </xf>
    <xf numFmtId="0" fontId="24" fillId="0" borderId="1">
      <alignment horizontal="left" vertical="center"/>
    </xf>
    <xf numFmtId="0" fontId="25" fillId="0" borderId="4">
      <alignment horizontal="center"/>
    </xf>
    <xf numFmtId="0" fontId="25" fillId="0" borderId="0">
      <alignment horizontal="center"/>
    </xf>
    <xf numFmtId="0" fontId="26" fillId="0" borderId="0" applyNumberFormat="0" applyFill="0" applyBorder="0" applyAlignment="0" applyProtection="0">
      <alignment vertical="top"/>
      <protection locked="0"/>
    </xf>
    <xf numFmtId="10" fontId="22" fillId="5" borderId="3" applyNumberFormat="0" applyBorder="0" applyAlignment="0" applyProtection="0"/>
    <xf numFmtId="189" fontId="27" fillId="0" borderId="7" applyBorder="0">
      <protection locked="0"/>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0" fontId="19" fillId="0" borderId="0" applyFill="0" applyBorder="0" applyAlignment="0">
      <alignment horizontal="right"/>
    </xf>
    <xf numFmtId="0" fontId="28" fillId="0" borderId="0">
      <alignment horizontal="right"/>
    </xf>
    <xf numFmtId="0" fontId="29" fillId="0" borderId="0"/>
    <xf numFmtId="0" fontId="27" fillId="0" borderId="13" applyNumberFormat="0" applyAlignment="0"/>
    <xf numFmtId="37" fontId="30" fillId="0" borderId="0"/>
    <xf numFmtId="191" fontId="31" fillId="0" borderId="0"/>
    <xf numFmtId="0" fontId="7" fillId="0" borderId="0"/>
    <xf numFmtId="0" fontId="2" fillId="0" borderId="0"/>
    <xf numFmtId="0" fontId="2" fillId="0" borderId="0"/>
    <xf numFmtId="0" fontId="2" fillId="0" borderId="0"/>
    <xf numFmtId="0" fontId="2" fillId="0" borderId="0"/>
    <xf numFmtId="14" fontId="11" fillId="0" borderId="0">
      <alignment horizontal="center" wrapText="1"/>
      <protection locked="0"/>
    </xf>
    <xf numFmtId="178" fontId="14" fillId="0" borderId="0" applyFont="0" applyFill="0" applyBorder="0" applyAlignment="0" applyProtection="0"/>
    <xf numFmtId="192" fontId="14" fillId="0" borderId="0" applyFont="0" applyFill="0" applyBorder="0" applyAlignment="0" applyProtection="0"/>
    <xf numFmtId="10" fontId="14" fillId="0" borderId="0" applyFont="0" applyFill="0" applyBorder="0" applyAlignment="0" applyProtection="0"/>
    <xf numFmtId="193" fontId="19" fillId="0" borderId="0" applyFill="0" applyBorder="0" applyAlignment="0">
      <alignment horizontal="right"/>
    </xf>
    <xf numFmtId="194" fontId="19" fillId="0" borderId="0" applyBorder="0" applyAlignment="0">
      <alignment horizontal="right"/>
    </xf>
    <xf numFmtId="195" fontId="32" fillId="0" borderId="2" applyFill="0" applyAlignment="0">
      <alignment horizontal="right"/>
    </xf>
    <xf numFmtId="196" fontId="33" fillId="0" borderId="0" applyNumberFormat="0" applyFill="0" applyBorder="0" applyAlignment="0">
      <alignment horizontal="right"/>
    </xf>
    <xf numFmtId="194" fontId="19" fillId="6" borderId="0" applyFont="0" applyBorder="0" applyAlignment="0">
      <alignment horizontal="right"/>
    </xf>
    <xf numFmtId="0" fontId="34" fillId="0" borderId="0" applyFill="0" applyBorder="0">
      <alignment horizontal="right"/>
    </xf>
    <xf numFmtId="0" fontId="35" fillId="0" borderId="0" applyFont="0"/>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7" fontId="8" fillId="0" borderId="0" applyFont="0" applyFill="0" applyBorder="0" applyAlignment="0" applyProtection="0"/>
    <xf numFmtId="0" fontId="36" fillId="7" borderId="0" applyNumberFormat="0" applyFont="0" applyBorder="0" applyAlignment="0">
      <alignment horizontal="center"/>
    </xf>
    <xf numFmtId="198" fontId="37" fillId="0" borderId="0" applyNumberFormat="0" applyFill="0" applyBorder="0" applyAlignment="0" applyProtection="0">
      <alignment horizontal="left"/>
    </xf>
    <xf numFmtId="199" fontId="22" fillId="0" borderId="0">
      <alignment vertical="center"/>
    </xf>
    <xf numFmtId="38" fontId="29" fillId="0" borderId="0" applyNumberFormat="0" applyFont="0" applyFill="0" applyBorder="0" applyAlignment="0"/>
    <xf numFmtId="200" fontId="29" fillId="0" borderId="0">
      <protection locked="0"/>
    </xf>
    <xf numFmtId="0" fontId="36" fillId="1" borderId="1" applyNumberFormat="0" applyFont="0" applyAlignment="0">
      <alignment horizontal="center"/>
    </xf>
    <xf numFmtId="0" fontId="38" fillId="0" borderId="0" applyNumberFormat="0" applyFill="0" applyBorder="0" applyAlignment="0" applyProtection="0">
      <alignment vertical="top"/>
      <protection locked="0"/>
    </xf>
    <xf numFmtId="0" fontId="39" fillId="0" borderId="0" applyNumberFormat="0" applyFill="0" applyBorder="0" applyAlignment="0">
      <alignment horizontal="center"/>
    </xf>
    <xf numFmtId="3" fontId="14" fillId="4" borderId="14" applyFont="0" applyFill="0" applyBorder="0" applyAlignment="0" applyProtection="0"/>
    <xf numFmtId="39" fontId="14" fillId="4" borderId="14" applyFont="0" applyFill="0" applyBorder="0" applyAlignment="0" applyProtection="0"/>
    <xf numFmtId="201" fontId="14" fillId="4" borderId="14" applyFont="0" applyFill="0" applyBorder="0" applyAlignment="0" applyProtection="0"/>
    <xf numFmtId="37" fontId="14" fillId="4" borderId="15" applyFont="0" applyFill="0" applyBorder="0" applyAlignment="0" applyProtection="0"/>
    <xf numFmtId="10" fontId="14" fillId="4" borderId="14" applyFont="0" applyFill="0" applyBorder="0" applyAlignment="0" applyProtection="0"/>
    <xf numFmtId="9" fontId="14" fillId="4" borderId="14" applyFont="0" applyFill="0" applyBorder="0" applyAlignment="0" applyProtection="0"/>
    <xf numFmtId="2" fontId="14" fillId="4" borderId="14" applyFont="0" applyFill="0" applyBorder="0" applyAlignment="0" applyProtection="0"/>
    <xf numFmtId="0" fontId="14" fillId="0" borderId="0"/>
    <xf numFmtId="40" fontId="40" fillId="0" borderId="0" applyBorder="0">
      <alignment horizontal="right"/>
    </xf>
    <xf numFmtId="49" fontId="18" fillId="0" borderId="0" applyFill="0" applyBorder="0" applyAlignment="0"/>
    <xf numFmtId="202" fontId="14" fillId="0" borderId="0" applyFill="0" applyBorder="0" applyAlignment="0"/>
    <xf numFmtId="178" fontId="14" fillId="0" borderId="0" applyFill="0" applyBorder="0" applyAlignment="0"/>
    <xf numFmtId="0" fontId="14" fillId="0" borderId="0" applyFont="0" applyFill="0" applyBorder="0" applyAlignment="0" applyProtection="0"/>
    <xf numFmtId="0" fontId="14" fillId="0" borderId="0" applyFont="0" applyFill="0" applyBorder="0" applyAlignment="0" applyProtection="0"/>
    <xf numFmtId="0" fontId="14" fillId="0" borderId="0"/>
    <xf numFmtId="203" fontId="14" fillId="0" borderId="0" applyFont="0" applyFill="0" applyBorder="0" applyAlignment="0" applyProtection="0"/>
    <xf numFmtId="204" fontId="14" fillId="0" borderId="0" applyFont="0" applyFill="0" applyBorder="0" applyAlignment="0" applyProtection="0"/>
  </cellStyleXfs>
  <cellXfs count="192">
    <xf numFmtId="0" fontId="0" fillId="0" borderId="0" xfId="0"/>
    <xf numFmtId="0" fontId="0" fillId="0" borderId="1" xfId="0" applyBorder="1"/>
    <xf numFmtId="16" fontId="0" fillId="0" borderId="0" xfId="0" applyNumberFormat="1"/>
    <xf numFmtId="0" fontId="0" fillId="0" borderId="0" xfId="0" applyBorder="1"/>
    <xf numFmtId="165" fontId="0" fillId="0" borderId="2" xfId="1" applyNumberFormat="1" applyFont="1" applyBorder="1"/>
    <xf numFmtId="165" fontId="0" fillId="0" borderId="1" xfId="1" applyNumberFormat="1" applyFont="1" applyBorder="1"/>
    <xf numFmtId="0" fontId="0" fillId="0" borderId="0" xfId="0" applyAlignment="1">
      <alignment horizontal="right"/>
    </xf>
    <xf numFmtId="0" fontId="6" fillId="0" borderId="0" xfId="0" applyFont="1" applyAlignment="1">
      <alignment horizontal="right"/>
    </xf>
    <xf numFmtId="166" fontId="6" fillId="0" borderId="0" xfId="0" applyNumberFormat="1" applyFont="1"/>
    <xf numFmtId="0" fontId="6" fillId="0" borderId="0" xfId="0" applyFont="1"/>
    <xf numFmtId="0" fontId="4" fillId="0" borderId="0" xfId="0" applyFont="1"/>
    <xf numFmtId="16" fontId="0" fillId="0" borderId="0" xfId="0" applyNumberFormat="1" applyFill="1" applyBorder="1"/>
    <xf numFmtId="0" fontId="0" fillId="0" borderId="4" xfId="0" applyBorder="1"/>
    <xf numFmtId="14" fontId="0" fillId="2" borderId="0" xfId="0" applyNumberFormat="1" applyFill="1" applyBorder="1"/>
    <xf numFmtId="0" fontId="0" fillId="0" borderId="6" xfId="0" applyBorder="1" applyAlignment="1">
      <alignment horizontal="left" indent="1"/>
    </xf>
    <xf numFmtId="0" fontId="0" fillId="0" borderId="6" xfId="0" applyBorder="1"/>
    <xf numFmtId="0" fontId="0" fillId="0" borderId="0" xfId="0" applyAlignment="1">
      <alignment horizontal="left"/>
    </xf>
    <xf numFmtId="165" fontId="0" fillId="0" borderId="0" xfId="1" applyNumberFormat="1" applyFont="1"/>
    <xf numFmtId="165" fontId="0" fillId="0" borderId="0" xfId="0" applyNumberFormat="1"/>
    <xf numFmtId="0" fontId="0" fillId="0" borderId="0" xfId="0" applyNumberFormat="1"/>
    <xf numFmtId="9" fontId="0" fillId="0" borderId="0" xfId="3" applyFont="1"/>
    <xf numFmtId="16" fontId="0" fillId="0" borderId="9" xfId="0" applyNumberFormat="1" applyBorder="1"/>
    <xf numFmtId="0" fontId="0" fillId="0" borderId="9" xfId="0" applyBorder="1" applyAlignment="1">
      <alignment horizontal="left" indent="1"/>
    </xf>
    <xf numFmtId="9" fontId="0" fillId="2" borderId="9" xfId="3" applyFont="1" applyFill="1" applyBorder="1"/>
    <xf numFmtId="9" fontId="0" fillId="2" borderId="6" xfId="3" applyFont="1" applyFill="1" applyBorder="1"/>
    <xf numFmtId="9" fontId="0" fillId="2" borderId="1" xfId="3" applyFont="1" applyFill="1" applyBorder="1"/>
    <xf numFmtId="165" fontId="0" fillId="2" borderId="1" xfId="1" applyNumberFormat="1" applyFont="1" applyFill="1" applyBorder="1" applyAlignment="1">
      <alignment horizontal="right"/>
    </xf>
    <xf numFmtId="165" fontId="0" fillId="2" borderId="5" xfId="1" applyNumberFormat="1" applyFont="1" applyFill="1" applyBorder="1" applyAlignment="1">
      <alignment horizontal="right"/>
    </xf>
    <xf numFmtId="0" fontId="0" fillId="0" borderId="0" xfId="0" applyBorder="1" applyAlignment="1">
      <alignment horizontal="left"/>
    </xf>
    <xf numFmtId="0" fontId="0" fillId="0" borderId="0" xfId="0" applyAlignment="1">
      <alignment horizontal="center"/>
    </xf>
    <xf numFmtId="165" fontId="0" fillId="0" borderId="1" xfId="0" applyNumberFormat="1" applyBorder="1"/>
    <xf numFmtId="165" fontId="0" fillId="2" borderId="0" xfId="1" applyNumberFormat="1" applyFont="1" applyFill="1"/>
    <xf numFmtId="167" fontId="0" fillId="2" borderId="0" xfId="3" applyNumberFormat="1" applyFont="1" applyFill="1" applyBorder="1" applyAlignment="1">
      <alignment horizontal="right"/>
    </xf>
    <xf numFmtId="168" fontId="6" fillId="0" borderId="0" xfId="0" applyNumberFormat="1" applyFont="1"/>
    <xf numFmtId="44" fontId="0" fillId="0" borderId="0" xfId="0" applyNumberFormat="1"/>
    <xf numFmtId="0" fontId="4" fillId="0" borderId="0" xfId="0" applyFont="1" applyAlignment="1">
      <alignment horizontal="center"/>
    </xf>
    <xf numFmtId="43" fontId="0" fillId="0" borderId="0" xfId="1" applyNumberFormat="1" applyFont="1"/>
    <xf numFmtId="9" fontId="5" fillId="0" borderId="0" xfId="3" applyFont="1"/>
    <xf numFmtId="43" fontId="0" fillId="0" borderId="0" xfId="0" applyNumberFormat="1"/>
    <xf numFmtId="164" fontId="0" fillId="0" borderId="0" xfId="0" applyNumberFormat="1"/>
    <xf numFmtId="0" fontId="6" fillId="0" borderId="0" xfId="0" applyNumberFormat="1" applyFont="1" applyAlignment="1">
      <alignment horizontal="right"/>
    </xf>
    <xf numFmtId="9" fontId="4" fillId="0" borderId="0" xfId="0" applyNumberFormat="1" applyFont="1"/>
    <xf numFmtId="165" fontId="0" fillId="0" borderId="6" xfId="0" applyNumberFormat="1" applyBorder="1"/>
    <xf numFmtId="169" fontId="0" fillId="0" borderId="0" xfId="2" applyNumberFormat="1" applyFont="1"/>
    <xf numFmtId="0" fontId="0" fillId="2" borderId="0" xfId="0" applyFill="1" applyBorder="1" applyAlignment="1">
      <alignment horizontal="right"/>
    </xf>
    <xf numFmtId="0" fontId="3" fillId="0" borderId="0" xfId="0" applyFont="1" applyFill="1" applyBorder="1" applyAlignment="1"/>
    <xf numFmtId="0" fontId="0" fillId="0" borderId="0" xfId="0" applyFill="1" applyBorder="1" applyAlignment="1">
      <alignment horizontal="center"/>
    </xf>
    <xf numFmtId="9" fontId="0" fillId="0" borderId="0" xfId="3" applyFont="1" applyFill="1" applyBorder="1" applyAlignment="1">
      <alignment horizontal="center"/>
    </xf>
    <xf numFmtId="0" fontId="6" fillId="0" borderId="0" xfId="0" applyFont="1" applyFill="1" applyBorder="1"/>
    <xf numFmtId="0" fontId="0" fillId="0" borderId="18" xfId="0" applyBorder="1"/>
    <xf numFmtId="43" fontId="0" fillId="2" borderId="0" xfId="1" applyFont="1" applyFill="1" applyBorder="1"/>
    <xf numFmtId="0" fontId="43" fillId="2" borderId="0" xfId="0" applyFont="1" applyFill="1" applyBorder="1"/>
    <xf numFmtId="9" fontId="0" fillId="2" borderId="4" xfId="0" applyNumberFormat="1" applyFill="1" applyBorder="1"/>
    <xf numFmtId="165" fontId="0" fillId="2" borderId="4" xfId="1" applyNumberFormat="1" applyFont="1" applyFill="1" applyBorder="1"/>
    <xf numFmtId="9" fontId="0" fillId="0" borderId="19" xfId="0" applyNumberFormat="1" applyBorder="1"/>
    <xf numFmtId="0" fontId="0" fillId="0" borderId="5" xfId="0" applyBorder="1"/>
    <xf numFmtId="9" fontId="0" fillId="0" borderId="19" xfId="3" applyFont="1" applyBorder="1"/>
    <xf numFmtId="9" fontId="0" fillId="0" borderId="17" xfId="3" applyFont="1" applyBorder="1"/>
    <xf numFmtId="43" fontId="0" fillId="0" borderId="1" xfId="1" applyNumberFormat="1" applyFont="1" applyBorder="1"/>
    <xf numFmtId="0" fontId="3" fillId="3" borderId="4" xfId="0" applyFont="1" applyFill="1" applyBorder="1"/>
    <xf numFmtId="9" fontId="0" fillId="0" borderId="0" xfId="3" applyFont="1" applyAlignment="1">
      <alignment horizontal="right"/>
    </xf>
    <xf numFmtId="0" fontId="44" fillId="3" borderId="4" xfId="0" applyFont="1" applyFill="1" applyBorder="1"/>
    <xf numFmtId="165" fontId="0" fillId="0" borderId="0" xfId="1" applyNumberFormat="1" applyFont="1" applyBorder="1"/>
    <xf numFmtId="0" fontId="3" fillId="3" borderId="17" xfId="4" applyFont="1" applyFill="1" applyBorder="1" applyAlignment="1">
      <alignment horizontal="center"/>
    </xf>
    <xf numFmtId="0" fontId="3" fillId="3" borderId="4" xfId="0" applyFont="1" applyFill="1" applyBorder="1" applyAlignment="1">
      <alignment horizontal="right"/>
    </xf>
    <xf numFmtId="0" fontId="0" fillId="2" borderId="19" xfId="0" applyFill="1" applyBorder="1" applyAlignment="1">
      <alignment horizontal="right"/>
    </xf>
    <xf numFmtId="0" fontId="0" fillId="2" borderId="20" xfId="0" applyFill="1" applyBorder="1" applyAlignment="1">
      <alignment horizontal="right"/>
    </xf>
    <xf numFmtId="0" fontId="0" fillId="8" borderId="1" xfId="0" applyFill="1" applyBorder="1" applyAlignment="1">
      <alignment horizontal="left"/>
    </xf>
    <xf numFmtId="0" fontId="0" fillId="8" borderId="4" xfId="0" applyFill="1" applyBorder="1"/>
    <xf numFmtId="0" fontId="3" fillId="3" borderId="0" xfId="0" applyFont="1" applyFill="1" applyBorder="1" applyAlignment="1">
      <alignment horizontal="center"/>
    </xf>
    <xf numFmtId="0" fontId="3" fillId="3" borderId="19" xfId="0" applyFont="1" applyFill="1" applyBorder="1" applyAlignment="1">
      <alignment horizontal="center"/>
    </xf>
    <xf numFmtId="0" fontId="0" fillId="0" borderId="18" xfId="0" applyBorder="1" applyAlignment="1">
      <alignment horizontal="left"/>
    </xf>
    <xf numFmtId="0" fontId="0" fillId="0" borderId="0" xfId="0" applyBorder="1" applyAlignment="1">
      <alignment horizontal="left"/>
    </xf>
    <xf numFmtId="0" fontId="0" fillId="0" borderId="16" xfId="0" applyBorder="1" applyAlignment="1">
      <alignment horizontal="left"/>
    </xf>
    <xf numFmtId="0" fontId="0" fillId="0" borderId="5" xfId="0" applyBorder="1" applyAlignment="1">
      <alignment horizontal="left"/>
    </xf>
    <xf numFmtId="0" fontId="0" fillId="0" borderId="10" xfId="0" applyBorder="1" applyAlignment="1">
      <alignment horizontal="left"/>
    </xf>
    <xf numFmtId="0" fontId="0" fillId="0" borderId="6" xfId="0" applyBorder="1" applyAlignment="1">
      <alignment horizontal="left"/>
    </xf>
    <xf numFmtId="0" fontId="2" fillId="0" borderId="0" xfId="4"/>
    <xf numFmtId="43" fontId="7" fillId="0" borderId="0" xfId="5" applyNumberFormat="1"/>
    <xf numFmtId="0" fontId="45" fillId="0" borderId="0" xfId="4" applyFont="1"/>
    <xf numFmtId="0" fontId="46" fillId="3" borderId="0" xfId="4" applyFont="1" applyFill="1"/>
    <xf numFmtId="0" fontId="46" fillId="3" borderId="0" xfId="4" applyFont="1" applyFill="1" applyAlignment="1">
      <alignment horizontal="right"/>
    </xf>
    <xf numFmtId="0" fontId="47" fillId="0" borderId="0" xfId="4" applyFont="1" applyAlignment="1">
      <alignment horizontal="right"/>
    </xf>
    <xf numFmtId="165" fontId="45" fillId="0" borderId="0" xfId="6" applyNumberFormat="1" applyFont="1"/>
    <xf numFmtId="43" fontId="45" fillId="0" borderId="0" xfId="4" applyNumberFormat="1" applyFont="1"/>
    <xf numFmtId="9" fontId="45" fillId="0" borderId="0" xfId="7" applyFont="1"/>
    <xf numFmtId="9" fontId="45" fillId="0" borderId="0" xfId="4" applyNumberFormat="1" applyFont="1"/>
    <xf numFmtId="9" fontId="48" fillId="0" borderId="0" xfId="7" applyFont="1"/>
    <xf numFmtId="0" fontId="47" fillId="0" borderId="0" xfId="4" applyFont="1"/>
    <xf numFmtId="165" fontId="47" fillId="0" borderId="0" xfId="4" applyNumberFormat="1" applyFont="1"/>
    <xf numFmtId="205" fontId="45" fillId="0" borderId="0" xfId="4" applyNumberFormat="1" applyFont="1"/>
    <xf numFmtId="0" fontId="3" fillId="3" borderId="5" xfId="4" applyFont="1" applyFill="1" applyBorder="1" applyAlignment="1">
      <alignment horizontal="center"/>
    </xf>
    <xf numFmtId="37" fontId="0" fillId="0" borderId="0" xfId="1" applyNumberFormat="1" applyFont="1" applyFill="1" applyBorder="1" applyAlignment="1">
      <alignment horizontal="center"/>
    </xf>
    <xf numFmtId="37" fontId="0" fillId="0" borderId="6" xfId="1" applyNumberFormat="1" applyFont="1" applyFill="1" applyBorder="1" applyAlignment="1">
      <alignment horizontal="center"/>
    </xf>
    <xf numFmtId="0" fontId="49" fillId="0" borderId="19" xfId="0" applyFont="1" applyFill="1" applyBorder="1" applyAlignment="1">
      <alignment horizontal="center"/>
    </xf>
    <xf numFmtId="9" fontId="49" fillId="0" borderId="19" xfId="3" applyFont="1" applyFill="1" applyBorder="1" applyAlignment="1">
      <alignment horizontal="center"/>
    </xf>
    <xf numFmtId="0" fontId="49" fillId="0" borderId="19" xfId="0" applyFont="1" applyBorder="1" applyAlignment="1">
      <alignment horizontal="center"/>
    </xf>
    <xf numFmtId="0" fontId="49" fillId="0" borderId="20" xfId="0" applyFont="1" applyBorder="1" applyAlignment="1">
      <alignment horizontal="center"/>
    </xf>
    <xf numFmtId="0" fontId="5" fillId="0" borderId="0" xfId="0" applyFont="1"/>
    <xf numFmtId="9" fontId="0" fillId="0" borderId="0" xfId="0" applyNumberFormat="1"/>
    <xf numFmtId="0" fontId="0" fillId="0" borderId="10" xfId="0" applyBorder="1"/>
    <xf numFmtId="0" fontId="3" fillId="3" borderId="18" xfId="0" applyFont="1" applyFill="1" applyBorder="1"/>
    <xf numFmtId="0" fontId="3" fillId="3" borderId="0" xfId="0" applyFont="1" applyFill="1" applyBorder="1"/>
    <xf numFmtId="167" fontId="0" fillId="0" borderId="6" xfId="0" applyNumberFormat="1" applyBorder="1" applyAlignment="1">
      <alignment horizontal="center"/>
    </xf>
    <xf numFmtId="167" fontId="0" fillId="0" borderId="20" xfId="0" applyNumberFormat="1" applyBorder="1" applyAlignment="1">
      <alignment horizontal="center"/>
    </xf>
    <xf numFmtId="37" fontId="0" fillId="0" borderId="0" xfId="0" applyNumberFormat="1"/>
    <xf numFmtId="206" fontId="6" fillId="0" borderId="0" xfId="0" applyNumberFormat="1" applyFont="1"/>
    <xf numFmtId="165" fontId="0" fillId="2" borderId="1" xfId="1" applyNumberFormat="1" applyFont="1" applyFill="1" applyBorder="1" applyProtection="1">
      <protection locked="0"/>
    </xf>
    <xf numFmtId="0" fontId="50" fillId="0" borderId="0" xfId="0" applyFont="1" applyAlignment="1">
      <alignment horizontal="left" indent="1"/>
    </xf>
    <xf numFmtId="9" fontId="50" fillId="0" borderId="0" xfId="3" applyFont="1" applyAlignment="1">
      <alignment horizontal="right"/>
    </xf>
    <xf numFmtId="9" fontId="50" fillId="0" borderId="0" xfId="3" applyFont="1"/>
    <xf numFmtId="206" fontId="51" fillId="3" borderId="4" xfId="0" applyNumberFormat="1" applyFont="1" applyFill="1" applyBorder="1"/>
    <xf numFmtId="0" fontId="0" fillId="0" borderId="0" xfId="0" applyAlignment="1">
      <alignment horizontal="left" indent="1"/>
    </xf>
    <xf numFmtId="165" fontId="0" fillId="2" borderId="0" xfId="1" applyNumberFormat="1" applyFont="1" applyFill="1" applyProtection="1">
      <protection locked="0"/>
    </xf>
    <xf numFmtId="0" fontId="0" fillId="8" borderId="0" xfId="0" applyFill="1" applyAlignment="1">
      <alignment horizontal="left" indent="1"/>
    </xf>
    <xf numFmtId="0" fontId="0" fillId="8" borderId="1" xfId="0" applyFill="1" applyBorder="1"/>
    <xf numFmtId="165" fontId="2" fillId="0" borderId="0" xfId="1" applyNumberFormat="1" applyFont="1" applyFill="1"/>
    <xf numFmtId="0" fontId="50" fillId="0" borderId="0" xfId="0" applyFont="1"/>
    <xf numFmtId="0" fontId="52" fillId="0" borderId="0" xfId="0" applyFont="1" applyAlignment="1">
      <alignment horizontal="left" indent="2"/>
    </xf>
    <xf numFmtId="43" fontId="52" fillId="2" borderId="0" xfId="1" applyNumberFormat="1" applyFont="1" applyFill="1" applyProtection="1">
      <protection locked="0"/>
    </xf>
    <xf numFmtId="0" fontId="52" fillId="8" borderId="0" xfId="0" applyFont="1" applyFill="1" applyAlignment="1">
      <alignment horizontal="left" indent="2"/>
    </xf>
    <xf numFmtId="165" fontId="52" fillId="2" borderId="0" xfId="1" applyNumberFormat="1" applyFont="1" applyFill="1" applyBorder="1" applyProtection="1">
      <protection locked="0"/>
    </xf>
    <xf numFmtId="0" fontId="52" fillId="0" borderId="23" xfId="0" applyFont="1" applyBorder="1" applyAlignment="1">
      <alignment horizontal="left" indent="2"/>
    </xf>
    <xf numFmtId="165" fontId="52" fillId="2" borderId="23" xfId="1" applyNumberFormat="1" applyFont="1" applyFill="1" applyBorder="1" applyProtection="1">
      <protection locked="0"/>
    </xf>
    <xf numFmtId="165" fontId="0" fillId="0" borderId="0" xfId="1" applyNumberFormat="1" applyFont="1" applyFill="1" applyProtection="1">
      <protection locked="0"/>
    </xf>
    <xf numFmtId="0" fontId="0" fillId="0" borderId="2" xfId="0" applyBorder="1"/>
    <xf numFmtId="207" fontId="51" fillId="3" borderId="4" xfId="0" applyNumberFormat="1" applyFont="1" applyFill="1" applyBorder="1"/>
    <xf numFmtId="0" fontId="0" fillId="0" borderId="12" xfId="0" applyBorder="1"/>
    <xf numFmtId="165" fontId="2" fillId="0" borderId="12" xfId="1" applyNumberFormat="1" applyFont="1" applyFill="1" applyBorder="1"/>
    <xf numFmtId="167" fontId="0" fillId="0" borderId="0" xfId="3" applyNumberFormat="1" applyFont="1" applyAlignment="1">
      <alignment horizontal="right"/>
    </xf>
    <xf numFmtId="0" fontId="0" fillId="0" borderId="23" xfId="0" applyBorder="1"/>
    <xf numFmtId="9" fontId="0" fillId="0" borderId="23" xfId="0" applyNumberFormat="1" applyBorder="1" applyAlignment="1">
      <alignment horizontal="right"/>
    </xf>
    <xf numFmtId="9" fontId="0" fillId="0" borderId="0" xfId="0" applyNumberFormat="1" applyAlignment="1">
      <alignment horizontal="right"/>
    </xf>
    <xf numFmtId="14" fontId="0" fillId="0" borderId="0" xfId="0" applyNumberFormat="1"/>
    <xf numFmtId="206" fontId="0" fillId="0" borderId="0" xfId="0" applyNumberFormat="1"/>
    <xf numFmtId="167" fontId="0" fillId="0" borderId="0" xfId="0" applyNumberFormat="1"/>
    <xf numFmtId="9" fontId="1" fillId="0" borderId="0" xfId="0" applyNumberFormat="1" applyFont="1"/>
    <xf numFmtId="9" fontId="1" fillId="0" borderId="0" xfId="3" applyFont="1"/>
    <xf numFmtId="9" fontId="2" fillId="2" borderId="9" xfId="3" applyFont="1" applyFill="1" applyBorder="1"/>
    <xf numFmtId="9" fontId="2" fillId="2" borderId="0" xfId="3" applyFont="1" applyFill="1" applyBorder="1"/>
    <xf numFmtId="0" fontId="3" fillId="3" borderId="10" xfId="0" applyFont="1" applyFill="1" applyBorder="1" applyAlignment="1">
      <alignment horizontal="center"/>
    </xf>
    <xf numFmtId="0" fontId="3" fillId="3" borderId="6" xfId="0" applyFont="1" applyFill="1" applyBorder="1" applyAlignment="1">
      <alignment horizont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3" fillId="3" borderId="1" xfId="0" applyFont="1" applyFill="1" applyBorder="1" applyAlignment="1">
      <alignment horizontal="center"/>
    </xf>
    <xf numFmtId="0" fontId="3" fillId="3" borderId="22" xfId="0" applyFont="1" applyFill="1" applyBorder="1" applyAlignment="1">
      <alignment horizontal="center"/>
    </xf>
    <xf numFmtId="0" fontId="4" fillId="0" borderId="0" xfId="0" applyFont="1" applyAlignment="1">
      <alignment horizontal="center"/>
    </xf>
    <xf numFmtId="0" fontId="0" fillId="0" borderId="5" xfId="0" applyBorder="1" applyAlignment="1">
      <alignment horizontal="left" vertical="center"/>
    </xf>
    <xf numFmtId="0" fontId="0" fillId="0" borderId="6" xfId="0" applyBorder="1" applyAlignment="1">
      <alignment horizontal="left" vertical="center"/>
    </xf>
    <xf numFmtId="0" fontId="3" fillId="3" borderId="4" xfId="0" applyFont="1" applyFill="1" applyBorder="1" applyAlignment="1">
      <alignment horizontal="left"/>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8" borderId="5" xfId="0" applyFill="1" applyBorder="1" applyAlignment="1">
      <alignment horizontal="left" vertical="center"/>
    </xf>
    <xf numFmtId="0" fontId="0" fillId="8" borderId="6" xfId="0" applyFill="1" applyBorder="1" applyAlignment="1">
      <alignment horizontal="left" vertical="center"/>
    </xf>
    <xf numFmtId="0" fontId="0" fillId="0" borderId="18" xfId="0" applyFont="1" applyFill="1" applyBorder="1" applyAlignment="1">
      <alignment horizontal="center"/>
    </xf>
    <xf numFmtId="0" fontId="0" fillId="0" borderId="0" xfId="0" applyFont="1" applyFill="1" applyBorder="1" applyAlignment="1">
      <alignment horizontal="center"/>
    </xf>
    <xf numFmtId="0" fontId="0" fillId="0" borderId="10" xfId="0" applyFont="1" applyFill="1" applyBorder="1" applyAlignment="1">
      <alignment horizontal="center"/>
    </xf>
    <xf numFmtId="0" fontId="0" fillId="0" borderId="6" xfId="0" applyFont="1" applyFill="1" applyBorder="1" applyAlignment="1">
      <alignment horizontal="center"/>
    </xf>
    <xf numFmtId="0" fontId="43" fillId="8" borderId="16" xfId="4" applyFont="1" applyFill="1" applyBorder="1" applyAlignment="1">
      <alignment horizontal="center"/>
    </xf>
    <xf numFmtId="0" fontId="43" fillId="8" borderId="5" xfId="4" applyFont="1" applyFill="1" applyBorder="1" applyAlignment="1">
      <alignment horizontal="center"/>
    </xf>
    <xf numFmtId="0" fontId="3" fillId="3" borderId="16" xfId="0" applyFont="1" applyFill="1" applyBorder="1" applyAlignment="1">
      <alignment horizontal="center"/>
    </xf>
    <xf numFmtId="0" fontId="3" fillId="3" borderId="5" xfId="0" applyFont="1" applyFill="1" applyBorder="1" applyAlignment="1">
      <alignment horizontal="center"/>
    </xf>
    <xf numFmtId="0" fontId="3" fillId="3" borderId="17" xfId="0" applyFont="1" applyFill="1" applyBorder="1" applyAlignment="1">
      <alignment horizontal="center"/>
    </xf>
    <xf numFmtId="0" fontId="53" fillId="0" borderId="0" xfId="5" applyFont="1"/>
    <xf numFmtId="0" fontId="54" fillId="3" borderId="0" xfId="5" applyFont="1" applyFill="1"/>
    <xf numFmtId="0" fontId="53" fillId="3" borderId="0" xfId="5" applyFont="1" applyFill="1"/>
    <xf numFmtId="0" fontId="55" fillId="0" borderId="0" xfId="5" applyFont="1"/>
    <xf numFmtId="165" fontId="53" fillId="0" borderId="0" xfId="6" applyNumberFormat="1" applyFont="1"/>
    <xf numFmtId="0" fontId="53" fillId="0" borderId="1" xfId="5" applyFont="1" applyBorder="1"/>
    <xf numFmtId="165" fontId="53" fillId="0" borderId="1" xfId="6" applyNumberFormat="1" applyFont="1" applyBorder="1"/>
    <xf numFmtId="165" fontId="53" fillId="0" borderId="0" xfId="5" applyNumberFormat="1" applyFont="1"/>
    <xf numFmtId="9" fontId="53" fillId="0" borderId="0" xfId="3" applyFont="1"/>
    <xf numFmtId="165" fontId="53" fillId="0" borderId="0" xfId="6" applyNumberFormat="1" applyFont="1" applyFill="1"/>
    <xf numFmtId="165" fontId="53" fillId="0" borderId="1" xfId="6" applyNumberFormat="1" applyFont="1" applyFill="1" applyBorder="1"/>
    <xf numFmtId="0" fontId="53" fillId="0" borderId="2" xfId="5" applyFont="1" applyBorder="1"/>
    <xf numFmtId="165" fontId="53" fillId="0" borderId="2" xfId="5" applyNumberFormat="1" applyFont="1" applyBorder="1"/>
    <xf numFmtId="9" fontId="53" fillId="0" borderId="0" xfId="3" applyFont="1" applyFill="1"/>
    <xf numFmtId="9" fontId="53" fillId="2" borderId="0" xfId="5" applyNumberFormat="1" applyFont="1" applyFill="1"/>
    <xf numFmtId="165" fontId="53" fillId="0" borderId="0" xfId="1" applyNumberFormat="1" applyFont="1"/>
    <xf numFmtId="165" fontId="53" fillId="0" borderId="6" xfId="1" applyNumberFormat="1" applyFont="1" applyBorder="1"/>
    <xf numFmtId="9" fontId="53" fillId="0" borderId="24" xfId="3" applyFont="1" applyFill="1" applyBorder="1"/>
    <xf numFmtId="9" fontId="53" fillId="0" borderId="12" xfId="3" applyFont="1" applyFill="1" applyBorder="1"/>
    <xf numFmtId="9" fontId="53" fillId="0" borderId="25" xfId="3" applyFont="1" applyFill="1" applyBorder="1"/>
    <xf numFmtId="9" fontId="53" fillId="9" borderId="0" xfId="5" applyNumberFormat="1" applyFont="1" applyFill="1"/>
    <xf numFmtId="43" fontId="53" fillId="0" borderId="0" xfId="1" applyNumberFormat="1" applyFont="1"/>
    <xf numFmtId="43" fontId="53" fillId="0" borderId="6" xfId="1" applyNumberFormat="1" applyFont="1" applyBorder="1"/>
    <xf numFmtId="165" fontId="0" fillId="0" borderId="6" xfId="1" applyNumberFormat="1" applyFont="1" applyBorder="1"/>
    <xf numFmtId="167" fontId="0" fillId="0" borderId="0" xfId="3" applyNumberFormat="1" applyFont="1"/>
    <xf numFmtId="0" fontId="0" fillId="0" borderId="0" xfId="0" applyFill="1" applyBorder="1"/>
    <xf numFmtId="9" fontId="0" fillId="0" borderId="0" xfId="3" applyFont="1" applyBorder="1"/>
    <xf numFmtId="0" fontId="0" fillId="0" borderId="6" xfId="0" applyFill="1" applyBorder="1"/>
    <xf numFmtId="0" fontId="4" fillId="0" borderId="6" xfId="0" applyFont="1" applyBorder="1" applyAlignment="1">
      <alignment horizontal="center"/>
    </xf>
  </cellXfs>
  <cellStyles count="127">
    <cellStyle name="$(0)" xfId="8" xr:uid="{00000000-0005-0000-0000-000000000000}"/>
    <cellStyle name="(0)" xfId="9" xr:uid="{00000000-0005-0000-0000-000001000000}"/>
    <cellStyle name="(0.0%)" xfId="10" xr:uid="{00000000-0005-0000-0000-000002000000}"/>
    <cellStyle name="75" xfId="11" xr:uid="{00000000-0005-0000-0000-000003000000}"/>
    <cellStyle name="AcNote" xfId="12" xr:uid="{00000000-0005-0000-0000-000004000000}"/>
    <cellStyle name="ÅëÈ­ [0]_±âÅ¸" xfId="13" xr:uid="{00000000-0005-0000-0000-000005000000}"/>
    <cellStyle name="ÅëÈ­_±âÅ¸" xfId="14" xr:uid="{00000000-0005-0000-0000-000006000000}"/>
    <cellStyle name="args.style" xfId="15" xr:uid="{00000000-0005-0000-0000-000007000000}"/>
    <cellStyle name="ÄÞ¸¶ [0]_±âÅ¸" xfId="16" xr:uid="{00000000-0005-0000-0000-000008000000}"/>
    <cellStyle name="ÄÞ¸¶_±âÅ¸" xfId="17" xr:uid="{00000000-0005-0000-0000-000009000000}"/>
    <cellStyle name="Body" xfId="18" xr:uid="{00000000-0005-0000-0000-00000A000000}"/>
    <cellStyle name="Ç¥ÁØ_¿¬°£´©°è¿¹»ó" xfId="19" xr:uid="{00000000-0005-0000-0000-00000B000000}"/>
    <cellStyle name="Calc Currency (0)" xfId="20" xr:uid="{00000000-0005-0000-0000-00000C000000}"/>
    <cellStyle name="Calc Currency (2)" xfId="21" xr:uid="{00000000-0005-0000-0000-00000D000000}"/>
    <cellStyle name="Calc Percent (0)" xfId="22" xr:uid="{00000000-0005-0000-0000-00000E000000}"/>
    <cellStyle name="Calc Percent (1)" xfId="23" xr:uid="{00000000-0005-0000-0000-00000F000000}"/>
    <cellStyle name="Calc Percent (2)" xfId="24" xr:uid="{00000000-0005-0000-0000-000010000000}"/>
    <cellStyle name="Calc Units (0)" xfId="25" xr:uid="{00000000-0005-0000-0000-000011000000}"/>
    <cellStyle name="Calc Units (1)" xfId="26" xr:uid="{00000000-0005-0000-0000-000012000000}"/>
    <cellStyle name="Calc Units (2)" xfId="27" xr:uid="{00000000-0005-0000-0000-000013000000}"/>
    <cellStyle name="Comma" xfId="1" builtinId="3"/>
    <cellStyle name="Comma  - Style1" xfId="28" xr:uid="{00000000-0005-0000-0000-000015000000}"/>
    <cellStyle name="Comma  - Style2" xfId="29" xr:uid="{00000000-0005-0000-0000-000016000000}"/>
    <cellStyle name="Comma  - Style3" xfId="30" xr:uid="{00000000-0005-0000-0000-000017000000}"/>
    <cellStyle name="Comma  - Style4" xfId="31" xr:uid="{00000000-0005-0000-0000-000018000000}"/>
    <cellStyle name="Comma  - Style5" xfId="32" xr:uid="{00000000-0005-0000-0000-000019000000}"/>
    <cellStyle name="Comma  - Style6" xfId="33" xr:uid="{00000000-0005-0000-0000-00001A000000}"/>
    <cellStyle name="Comma  - Style7" xfId="34" xr:uid="{00000000-0005-0000-0000-00001B000000}"/>
    <cellStyle name="Comma  - Style8" xfId="35" xr:uid="{00000000-0005-0000-0000-00001C000000}"/>
    <cellStyle name="Comma [00]" xfId="36" xr:uid="{00000000-0005-0000-0000-00001D000000}"/>
    <cellStyle name="Comma 2" xfId="6" xr:uid="{00000000-0005-0000-0000-00001E000000}"/>
    <cellStyle name="Comma0" xfId="37" xr:uid="{00000000-0005-0000-0000-00001F000000}"/>
    <cellStyle name="Copied" xfId="38" xr:uid="{00000000-0005-0000-0000-000020000000}"/>
    <cellStyle name="Currency" xfId="2" builtinId="4"/>
    <cellStyle name="Currency [00]" xfId="39" xr:uid="{00000000-0005-0000-0000-000022000000}"/>
    <cellStyle name="Currency 2" xfId="40" xr:uid="{00000000-0005-0000-0000-000023000000}"/>
    <cellStyle name="Currency M*" xfId="41" xr:uid="{00000000-0005-0000-0000-000024000000}"/>
    <cellStyle name="Currency0" xfId="42" xr:uid="{00000000-0005-0000-0000-000025000000}"/>
    <cellStyle name="Currwncy [0]_laroux_1¿ùÈ¸ºñ³»¿ª (2)_±¸¹Ì´ëÃ¥" xfId="43" xr:uid="{00000000-0005-0000-0000-000026000000}"/>
    <cellStyle name="Date" xfId="44" xr:uid="{00000000-0005-0000-0000-000027000000}"/>
    <cellStyle name="Date Short" xfId="45" xr:uid="{00000000-0005-0000-0000-000028000000}"/>
    <cellStyle name="Date_BRANCHWISE FOR BDTEAM FY 07-08(BEFORE AUDIT)" xfId="46" xr:uid="{00000000-0005-0000-0000-000029000000}"/>
    <cellStyle name="DELTA" xfId="47" xr:uid="{00000000-0005-0000-0000-00002A000000}"/>
    <cellStyle name="Dollar" xfId="48" xr:uid="{00000000-0005-0000-0000-00002B000000}"/>
    <cellStyle name="Dollar0Decimals" xfId="49" xr:uid="{00000000-0005-0000-0000-00002C000000}"/>
    <cellStyle name="Dollar2Decimals" xfId="50" xr:uid="{00000000-0005-0000-0000-00002D000000}"/>
    <cellStyle name="Enter Currency (0)" xfId="51" xr:uid="{00000000-0005-0000-0000-00002E000000}"/>
    <cellStyle name="Enter Currency (2)" xfId="52" xr:uid="{00000000-0005-0000-0000-00002F000000}"/>
    <cellStyle name="Enter Units (0)" xfId="53" xr:uid="{00000000-0005-0000-0000-000030000000}"/>
    <cellStyle name="Enter Units (1)" xfId="54" xr:uid="{00000000-0005-0000-0000-000031000000}"/>
    <cellStyle name="Enter Units (2)" xfId="55" xr:uid="{00000000-0005-0000-0000-000032000000}"/>
    <cellStyle name="Entered" xfId="56" xr:uid="{00000000-0005-0000-0000-000033000000}"/>
    <cellStyle name="Euro" xfId="57" xr:uid="{00000000-0005-0000-0000-000034000000}"/>
    <cellStyle name="Fixed" xfId="58" xr:uid="{00000000-0005-0000-0000-000035000000}"/>
    <cellStyle name="Formula" xfId="59" xr:uid="{00000000-0005-0000-0000-000036000000}"/>
    <cellStyle name="Grey" xfId="60" xr:uid="{00000000-0005-0000-0000-000037000000}"/>
    <cellStyle name="Header" xfId="61" xr:uid="{00000000-0005-0000-0000-000038000000}"/>
    <cellStyle name="Header1" xfId="62" xr:uid="{00000000-0005-0000-0000-000039000000}"/>
    <cellStyle name="Header2" xfId="63" xr:uid="{00000000-0005-0000-0000-00003A000000}"/>
    <cellStyle name="HEADINGS" xfId="64" xr:uid="{00000000-0005-0000-0000-00003B000000}"/>
    <cellStyle name="HEADINGSTOP" xfId="65" xr:uid="{00000000-0005-0000-0000-00003C000000}"/>
    <cellStyle name="Hypertextový odkaz" xfId="66" xr:uid="{00000000-0005-0000-0000-00003D000000}"/>
    <cellStyle name="Input [yellow]" xfId="67" xr:uid="{00000000-0005-0000-0000-00003E000000}"/>
    <cellStyle name="Inputs" xfId="68" xr:uid="{00000000-0005-0000-0000-00003F000000}"/>
    <cellStyle name="Link Currency (0)" xfId="69" xr:uid="{00000000-0005-0000-0000-000040000000}"/>
    <cellStyle name="Link Currency (2)" xfId="70" xr:uid="{00000000-0005-0000-0000-000041000000}"/>
    <cellStyle name="Link Units (0)" xfId="71" xr:uid="{00000000-0005-0000-0000-000042000000}"/>
    <cellStyle name="Link Units (1)" xfId="72" xr:uid="{00000000-0005-0000-0000-000043000000}"/>
    <cellStyle name="Link Units (2)" xfId="73" xr:uid="{00000000-0005-0000-0000-000044000000}"/>
    <cellStyle name="Multiple" xfId="74" xr:uid="{00000000-0005-0000-0000-000045000000}"/>
    <cellStyle name="Name" xfId="75" xr:uid="{00000000-0005-0000-0000-000046000000}"/>
    <cellStyle name="New Times Roman" xfId="76" xr:uid="{00000000-0005-0000-0000-000047000000}"/>
    <cellStyle name="NewAcct" xfId="77" xr:uid="{00000000-0005-0000-0000-000048000000}"/>
    <cellStyle name="no dec" xfId="78" xr:uid="{00000000-0005-0000-0000-000049000000}"/>
    <cellStyle name="Normal" xfId="0" builtinId="0"/>
    <cellStyle name="Normal - Style1" xfId="79" xr:uid="{00000000-0005-0000-0000-00004B000000}"/>
    <cellStyle name="Normal 2" xfId="5" xr:uid="{00000000-0005-0000-0000-00004C000000}"/>
    <cellStyle name="Normal 3" xfId="80" xr:uid="{00000000-0005-0000-0000-00004D000000}"/>
    <cellStyle name="Normal 4" xfId="81" xr:uid="{00000000-0005-0000-0000-00004E000000}"/>
    <cellStyle name="Normal 5" xfId="82" xr:uid="{00000000-0005-0000-0000-00004F000000}"/>
    <cellStyle name="Normal 6" xfId="83" xr:uid="{00000000-0005-0000-0000-000050000000}"/>
    <cellStyle name="Normal 6 2" xfId="84" xr:uid="{00000000-0005-0000-0000-000051000000}"/>
    <cellStyle name="Normal 6 3" xfId="4" xr:uid="{00000000-0005-0000-0000-000052000000}"/>
    <cellStyle name="per.style" xfId="85" xr:uid="{00000000-0005-0000-0000-000053000000}"/>
    <cellStyle name="Percent" xfId="3" builtinId="5"/>
    <cellStyle name="Percent [0]" xfId="86" xr:uid="{00000000-0005-0000-0000-000055000000}"/>
    <cellStyle name="Percent [00]" xfId="87" xr:uid="{00000000-0005-0000-0000-000056000000}"/>
    <cellStyle name="Percent [2]" xfId="88" xr:uid="{00000000-0005-0000-0000-000057000000}"/>
    <cellStyle name="Percent 2" xfId="7" xr:uid="{00000000-0005-0000-0000-000058000000}"/>
    <cellStyle name="Plain2Decimals" xfId="89" xr:uid="{00000000-0005-0000-0000-000059000000}"/>
    <cellStyle name="PlainDollar" xfId="90" xr:uid="{00000000-0005-0000-0000-00005A000000}"/>
    <cellStyle name="PlainDollarBoldwBorders" xfId="91" xr:uid="{00000000-0005-0000-0000-00005B000000}"/>
    <cellStyle name="PlainDollardBLUndLine" xfId="92" xr:uid="{00000000-0005-0000-0000-00005C000000}"/>
    <cellStyle name="PlainDollarSS" xfId="93" xr:uid="{00000000-0005-0000-0000-00005D000000}"/>
    <cellStyle name="PlainDollarUndLine" xfId="94" xr:uid="{00000000-0005-0000-0000-00005E000000}"/>
    <cellStyle name="Popis" xfId="95" xr:uid="{00000000-0005-0000-0000-00005F000000}"/>
    <cellStyle name="PrePop Currency (0)" xfId="96" xr:uid="{00000000-0005-0000-0000-000060000000}"/>
    <cellStyle name="PrePop Currency (2)" xfId="97" xr:uid="{00000000-0005-0000-0000-000061000000}"/>
    <cellStyle name="PrePop Units (0)" xfId="98" xr:uid="{00000000-0005-0000-0000-000062000000}"/>
    <cellStyle name="PrePop Units (1)" xfId="99" xr:uid="{00000000-0005-0000-0000-000063000000}"/>
    <cellStyle name="PrePop Units (2)" xfId="100" xr:uid="{00000000-0005-0000-0000-000064000000}"/>
    <cellStyle name="R(0)" xfId="101" xr:uid="{00000000-0005-0000-0000-000065000000}"/>
    <cellStyle name="regstoresfromspecstores" xfId="102" xr:uid="{00000000-0005-0000-0000-000066000000}"/>
    <cellStyle name="RevList" xfId="103" xr:uid="{00000000-0005-0000-0000-000067000000}"/>
    <cellStyle name="Row head" xfId="104" xr:uid="{00000000-0005-0000-0000-000068000000}"/>
    <cellStyle name="SCH1" xfId="105" xr:uid="{00000000-0005-0000-0000-000069000000}"/>
    <cellStyle name="ScratchPad" xfId="106" xr:uid="{00000000-0005-0000-0000-00006A000000}"/>
    <cellStyle name="SHADEDSTORES" xfId="107" xr:uid="{00000000-0005-0000-0000-00006B000000}"/>
    <cellStyle name="Sledovaný hypertextový odkaz" xfId="108" xr:uid="{00000000-0005-0000-0000-00006C000000}"/>
    <cellStyle name="specstores" xfId="109" xr:uid="{00000000-0005-0000-0000-00006D000000}"/>
    <cellStyle name="SSComma0" xfId="110" xr:uid="{00000000-0005-0000-0000-00006E000000}"/>
    <cellStyle name="SSComma2" xfId="111" xr:uid="{00000000-0005-0000-0000-00006F000000}"/>
    <cellStyle name="SSDecs3" xfId="112" xr:uid="{00000000-0005-0000-0000-000070000000}"/>
    <cellStyle name="SSDflt" xfId="113" xr:uid="{00000000-0005-0000-0000-000071000000}"/>
    <cellStyle name="SSDfltPct" xfId="114" xr:uid="{00000000-0005-0000-0000-000072000000}"/>
    <cellStyle name="SSDfltPct0" xfId="115" xr:uid="{00000000-0005-0000-0000-000073000000}"/>
    <cellStyle name="SSFixed2" xfId="116" xr:uid="{00000000-0005-0000-0000-000074000000}"/>
    <cellStyle name="Standard_Balance Sheet" xfId="117" xr:uid="{00000000-0005-0000-0000-000075000000}"/>
    <cellStyle name="Subtotal" xfId="118" xr:uid="{00000000-0005-0000-0000-000076000000}"/>
    <cellStyle name="Text Indent A" xfId="119" xr:uid="{00000000-0005-0000-0000-000077000000}"/>
    <cellStyle name="Text Indent B" xfId="120" xr:uid="{00000000-0005-0000-0000-000078000000}"/>
    <cellStyle name="Text Indent C" xfId="121" xr:uid="{00000000-0005-0000-0000-000079000000}"/>
    <cellStyle name="桁区切り [0.00]_PERSONAL" xfId="122" xr:uid="{00000000-0005-0000-0000-00007A000000}"/>
    <cellStyle name="桁区切り_PERSONAL" xfId="123" xr:uid="{00000000-0005-0000-0000-00007B000000}"/>
    <cellStyle name="標準_PERSONAL" xfId="124" xr:uid="{00000000-0005-0000-0000-00007C000000}"/>
    <cellStyle name="通貨 [0.00]_PERSONAL" xfId="125" xr:uid="{00000000-0005-0000-0000-00007D000000}"/>
    <cellStyle name="通貨_PERSONAL" xfId="126" xr:uid="{00000000-0005-0000-0000-00007E000000}"/>
  </cellStyles>
  <dxfs count="10">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colors>
    <mruColors>
      <color rgb="FF0049AA"/>
      <color rgb="FF575A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2.xml"/><Relationship Id="rId13" Type="http://schemas.openxmlformats.org/officeDocument/2006/relationships/chartsheet" Target="chartsheets/sheet7.xml"/><Relationship Id="rId18" Type="http://schemas.openxmlformats.org/officeDocument/2006/relationships/worksheet" Target="worksheets/sheet11.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calcChain" Target="calcChain.xml"/><Relationship Id="rId7" Type="http://schemas.openxmlformats.org/officeDocument/2006/relationships/chartsheet" Target="chartsheets/sheet1.xml"/><Relationship Id="rId12" Type="http://schemas.openxmlformats.org/officeDocument/2006/relationships/chartsheet" Target="chartsheets/sheet6.xml"/><Relationship Id="rId17" Type="http://schemas.openxmlformats.org/officeDocument/2006/relationships/worksheet" Target="worksheets/sheet10.xml"/><Relationship Id="rId25" Type="http://schemas.openxmlformats.org/officeDocument/2006/relationships/externalLink" Target="externalLinks/externalLink6.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9.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5.xml"/><Relationship Id="rId24" Type="http://schemas.openxmlformats.org/officeDocument/2006/relationships/externalLink" Target="externalLinks/externalLink5.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8.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10" Type="http://schemas.openxmlformats.org/officeDocument/2006/relationships/chartsheet" Target="chartsheets/sheet4.xml"/><Relationship Id="rId19" Type="http://schemas.openxmlformats.org/officeDocument/2006/relationships/worksheet" Target="worksheets/sheet12.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hartsheet" Target="chartsheets/sheet3.xml"/><Relationship Id="rId14" Type="http://schemas.openxmlformats.org/officeDocument/2006/relationships/worksheet" Target="worksheets/sheet7.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21.xml"/><Relationship Id="rId1" Type="http://schemas.microsoft.com/office/2011/relationships/chartStyle" Target="style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r>
              <a:rPr lang="en-US" sz="1200"/>
              <a:t>Oracle Quarterly Owners' Cash Profits (OCP) Margin</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lineChart>
        <c:grouping val="standard"/>
        <c:varyColors val="0"/>
        <c:ser>
          <c:idx val="0"/>
          <c:order val="0"/>
          <c:tx>
            <c:strRef>
              <c:f>Quarterly!$A$36</c:f>
              <c:strCache>
                <c:ptCount val="1"/>
                <c:pt idx="0">
                  <c:v>Owners' Cash Profits (OCP) Margin</c:v>
                </c:pt>
              </c:strCache>
            </c:strRef>
          </c:tx>
          <c:spPr>
            <a:ln w="12700" cap="rnd">
              <a:solidFill>
                <a:srgbClr val="0046AD"/>
              </a:solidFill>
              <a:round/>
            </a:ln>
            <a:effectLst/>
          </c:spPr>
          <c:marker>
            <c:symbol val="circle"/>
            <c:size val="5"/>
            <c:spPr>
              <a:solidFill>
                <a:srgbClr val="0046AD"/>
              </a:solidFill>
              <a:ln w="12700">
                <a:solidFill>
                  <a:srgbClr val="0046AD"/>
                </a:solidFill>
              </a:ln>
              <a:effectLst/>
            </c:spPr>
          </c:marker>
          <c:cat>
            <c:strRef>
              <c:f>Quarterly!$B$20:$T$20</c:f>
              <c:strCache>
                <c:ptCount val="19"/>
                <c:pt idx="0">
                  <c:v>1Q14</c:v>
                </c:pt>
                <c:pt idx="1">
                  <c:v>2Q14</c:v>
                </c:pt>
                <c:pt idx="2">
                  <c:v>3Q14</c:v>
                </c:pt>
                <c:pt idx="3">
                  <c:v>4Q14</c:v>
                </c:pt>
                <c:pt idx="4">
                  <c:v>1Q15</c:v>
                </c:pt>
                <c:pt idx="5">
                  <c:v>2Q15</c:v>
                </c:pt>
                <c:pt idx="6">
                  <c:v>3Q15</c:v>
                </c:pt>
                <c:pt idx="7">
                  <c:v>4Q15</c:v>
                </c:pt>
                <c:pt idx="8">
                  <c:v>1Q16</c:v>
                </c:pt>
                <c:pt idx="9">
                  <c:v>2Q16</c:v>
                </c:pt>
                <c:pt idx="10">
                  <c:v>3Q16</c:v>
                </c:pt>
                <c:pt idx="11">
                  <c:v>4Q16</c:v>
                </c:pt>
                <c:pt idx="12">
                  <c:v>1Q17</c:v>
                </c:pt>
                <c:pt idx="13">
                  <c:v>2Q17</c:v>
                </c:pt>
                <c:pt idx="14">
                  <c:v>3Q17</c:v>
                </c:pt>
                <c:pt idx="15">
                  <c:v>4Q17</c:v>
                </c:pt>
                <c:pt idx="16">
                  <c:v>1Q18</c:v>
                </c:pt>
                <c:pt idx="17">
                  <c:v>2Q18</c:v>
                </c:pt>
                <c:pt idx="18">
                  <c:v>3Q18</c:v>
                </c:pt>
              </c:strCache>
            </c:strRef>
          </c:cat>
          <c:val>
            <c:numRef>
              <c:f>Quarterly!$B$36:$T$36</c:f>
              <c:numCache>
                <c:formatCode>0%</c:formatCode>
                <c:ptCount val="19"/>
                <c:pt idx="0">
                  <c:v>0.73327759197324416</c:v>
                </c:pt>
                <c:pt idx="1">
                  <c:v>0.10684204851752022</c:v>
                </c:pt>
                <c:pt idx="2">
                  <c:v>0.3089609970989578</c:v>
                </c:pt>
                <c:pt idx="3">
                  <c:v>0.66997437936213444</c:v>
                </c:pt>
                <c:pt idx="4">
                  <c:v>0.76389018147975796</c:v>
                </c:pt>
                <c:pt idx="5">
                  <c:v>9.3390289643675767E-2</c:v>
                </c:pt>
                <c:pt idx="6">
                  <c:v>0.22316286051249062</c:v>
                </c:pt>
                <c:pt idx="7">
                  <c:v>0.38004857089482535</c:v>
                </c:pt>
                <c:pt idx="8">
                  <c:v>0.6696993371212121</c:v>
                </c:pt>
                <c:pt idx="9">
                  <c:v>3.3559435116201485E-2</c:v>
                </c:pt>
                <c:pt idx="10">
                  <c:v>0.36359520639147802</c:v>
                </c:pt>
                <c:pt idx="11">
                  <c:v>0.32437606192184254</c:v>
                </c:pt>
                <c:pt idx="12">
                  <c:v>0.65719139034322283</c:v>
                </c:pt>
                <c:pt idx="13">
                  <c:v>9.2991698948533486E-2</c:v>
                </c:pt>
                <c:pt idx="14">
                  <c:v>0.26451059206952743</c:v>
                </c:pt>
                <c:pt idx="15">
                  <c:v>0.38386430407638633</c:v>
                </c:pt>
                <c:pt idx="16">
                  <c:v>0.6829079133558289</c:v>
                </c:pt>
                <c:pt idx="17">
                  <c:v>5.766552333437272E-2</c:v>
                </c:pt>
                <c:pt idx="18">
                  <c:v>0.30676235799815782</c:v>
                </c:pt>
              </c:numCache>
            </c:numRef>
          </c:val>
          <c:smooth val="0"/>
          <c:extLst>
            <c:ext xmlns:c16="http://schemas.microsoft.com/office/drawing/2014/chart" uri="{C3380CC4-5D6E-409C-BE32-E72D297353CC}">
              <c16:uniqueId val="{00000000-4404-44A1-A9B6-E3D0F3C7875B}"/>
            </c:ext>
          </c:extLst>
        </c:ser>
        <c:dLbls>
          <c:showLegendKey val="0"/>
          <c:showVal val="0"/>
          <c:showCatName val="0"/>
          <c:showSerName val="0"/>
          <c:showPercent val="0"/>
          <c:showBubbleSize val="0"/>
        </c:dLbls>
        <c:marker val="1"/>
        <c:smooth val="0"/>
        <c:axId val="684757528"/>
        <c:axId val="684757200"/>
      </c:lineChart>
      <c:catAx>
        <c:axId val="6847575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684757200"/>
        <c:crosses val="autoZero"/>
        <c:auto val="1"/>
        <c:lblAlgn val="ctr"/>
        <c:lblOffset val="100"/>
        <c:noMultiLvlLbl val="0"/>
      </c:catAx>
      <c:valAx>
        <c:axId val="6847572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6847575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0" i="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r>
              <a:rPr lang="en-US" sz="1200"/>
              <a:t>Quarterly Software Revenues for Oracle</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lineChart>
        <c:grouping val="standard"/>
        <c:varyColors val="0"/>
        <c:ser>
          <c:idx val="0"/>
          <c:order val="0"/>
          <c:tx>
            <c:strRef>
              <c:f>Quarterly!$A$43</c:f>
              <c:strCache>
                <c:ptCount val="1"/>
                <c:pt idx="0">
                  <c:v>Cloud Software</c:v>
                </c:pt>
              </c:strCache>
            </c:strRef>
          </c:tx>
          <c:spPr>
            <a:ln w="19050" cap="rnd">
              <a:solidFill>
                <a:srgbClr val="575A5D"/>
              </a:solidFill>
              <a:round/>
            </a:ln>
            <a:effectLst/>
          </c:spPr>
          <c:marker>
            <c:symbol val="none"/>
          </c:marker>
          <c:val>
            <c:numRef>
              <c:f>Quarterly!$B$43:$T$43</c:f>
              <c:numCache>
                <c:formatCode>_(* #,##0_);_(* \(#,##0\);_(* "-"??_);_(@_)</c:formatCode>
                <c:ptCount val="19"/>
                <c:pt idx="0">
                  <c:v>363</c:v>
                </c:pt>
                <c:pt idx="1">
                  <c:v>356</c:v>
                </c:pt>
                <c:pt idx="2">
                  <c:v>408</c:v>
                </c:pt>
                <c:pt idx="3">
                  <c:v>450</c:v>
                </c:pt>
                <c:pt idx="4">
                  <c:v>475</c:v>
                </c:pt>
                <c:pt idx="5">
                  <c:v>516</c:v>
                </c:pt>
                <c:pt idx="6">
                  <c:v>527</c:v>
                </c:pt>
                <c:pt idx="7">
                  <c:v>575</c:v>
                </c:pt>
                <c:pt idx="8">
                  <c:v>611</c:v>
                </c:pt>
                <c:pt idx="9">
                  <c:v>649</c:v>
                </c:pt>
                <c:pt idx="10">
                  <c:v>735</c:v>
                </c:pt>
                <c:pt idx="11">
                  <c:v>859</c:v>
                </c:pt>
                <c:pt idx="12">
                  <c:v>969</c:v>
                </c:pt>
                <c:pt idx="13">
                  <c:v>1053</c:v>
                </c:pt>
                <c:pt idx="14">
                  <c:v>1189</c:v>
                </c:pt>
                <c:pt idx="15">
                  <c:v>1361</c:v>
                </c:pt>
                <c:pt idx="16">
                  <c:v>1467</c:v>
                </c:pt>
                <c:pt idx="17">
                  <c:v>1519</c:v>
                </c:pt>
                <c:pt idx="18">
                  <c:v>1566</c:v>
                </c:pt>
              </c:numCache>
            </c:numRef>
          </c:val>
          <c:smooth val="0"/>
          <c:extLst>
            <c:ext xmlns:c15="http://schemas.microsoft.com/office/drawing/2012/chart" uri="{02D57815-91ED-43cb-92C2-25804820EDAC}">
              <c15:filteredCategoryTitle>
                <c15:cat>
                  <c:multiLvlStrRef>
                    <c:extLst>
                      <c:ext uri="{02D57815-91ED-43cb-92C2-25804820EDAC}">
                        <c15:formulaRef>
                          <c15:sqref>[7]Quarterly!$B$2:$T$2</c15:sqref>
                        </c15:formulaRef>
                      </c:ext>
                    </c:extLst>
                  </c:multiLvlStrRef>
                </c15:cat>
              </c15:filteredCategoryTitle>
            </c:ext>
            <c:ext xmlns:c16="http://schemas.microsoft.com/office/drawing/2014/chart" uri="{C3380CC4-5D6E-409C-BE32-E72D297353CC}">
              <c16:uniqueId val="{00000000-509A-493E-AC2F-51EDAA3D1F1C}"/>
            </c:ext>
          </c:extLst>
        </c:ser>
        <c:ser>
          <c:idx val="1"/>
          <c:order val="1"/>
          <c:tx>
            <c:strRef>
              <c:f>Quarterly!$A$44</c:f>
              <c:strCache>
                <c:ptCount val="1"/>
                <c:pt idx="0">
                  <c:v>New On-Premise Software</c:v>
                </c:pt>
              </c:strCache>
            </c:strRef>
          </c:tx>
          <c:spPr>
            <a:ln w="19050" cap="rnd">
              <a:solidFill>
                <a:srgbClr val="0046AD"/>
              </a:solidFill>
              <a:round/>
            </a:ln>
            <a:effectLst/>
          </c:spPr>
          <c:marker>
            <c:symbol val="none"/>
          </c:marker>
          <c:val>
            <c:numRef>
              <c:f>Quarterly!$B$44:$T$44</c:f>
              <c:numCache>
                <c:formatCode>_(* #,##0_);_(* \(#,##0\);_(* "-"??_);_(@_)</c:formatCode>
                <c:ptCount val="19"/>
                <c:pt idx="0">
                  <c:v>1399</c:v>
                </c:pt>
                <c:pt idx="1">
                  <c:v>2121</c:v>
                </c:pt>
                <c:pt idx="2">
                  <c:v>2128</c:v>
                </c:pt>
                <c:pt idx="3">
                  <c:v>3768</c:v>
                </c:pt>
                <c:pt idx="4">
                  <c:v>1370</c:v>
                </c:pt>
                <c:pt idx="5">
                  <c:v>2045</c:v>
                </c:pt>
                <c:pt idx="6">
                  <c:v>1982</c:v>
                </c:pt>
                <c:pt idx="7">
                  <c:v>3138</c:v>
                </c:pt>
                <c:pt idx="8">
                  <c:v>1151</c:v>
                </c:pt>
                <c:pt idx="9">
                  <c:v>1677</c:v>
                </c:pt>
                <c:pt idx="10">
                  <c:v>1680</c:v>
                </c:pt>
                <c:pt idx="11">
                  <c:v>2766</c:v>
                </c:pt>
                <c:pt idx="12">
                  <c:v>1030</c:v>
                </c:pt>
                <c:pt idx="13">
                  <c:v>1347</c:v>
                </c:pt>
                <c:pt idx="14">
                  <c:v>1414</c:v>
                </c:pt>
                <c:pt idx="15">
                  <c:v>2626</c:v>
                </c:pt>
                <c:pt idx="16">
                  <c:v>966</c:v>
                </c:pt>
                <c:pt idx="17">
                  <c:v>1353</c:v>
                </c:pt>
                <c:pt idx="18">
                  <c:v>1388</c:v>
                </c:pt>
              </c:numCache>
            </c:numRef>
          </c:val>
          <c:smooth val="0"/>
          <c:extLst>
            <c:ext xmlns:c15="http://schemas.microsoft.com/office/drawing/2012/chart" uri="{02D57815-91ED-43cb-92C2-25804820EDAC}">
              <c15:filteredCategoryTitle>
                <c15:cat>
                  <c:multiLvlStrRef>
                    <c:extLst>
                      <c:ext uri="{02D57815-91ED-43cb-92C2-25804820EDAC}">
                        <c15:formulaRef>
                          <c15:sqref>[7]Quarterly!$B$2:$T$2</c15:sqref>
                        </c15:formulaRef>
                      </c:ext>
                    </c:extLst>
                  </c:multiLvlStrRef>
                </c15:cat>
              </c15:filteredCategoryTitle>
            </c:ext>
            <c:ext xmlns:c16="http://schemas.microsoft.com/office/drawing/2014/chart" uri="{C3380CC4-5D6E-409C-BE32-E72D297353CC}">
              <c16:uniqueId val="{00000001-509A-493E-AC2F-51EDAA3D1F1C}"/>
            </c:ext>
          </c:extLst>
        </c:ser>
        <c:dLbls>
          <c:showLegendKey val="0"/>
          <c:showVal val="0"/>
          <c:showCatName val="0"/>
          <c:showSerName val="0"/>
          <c:showPercent val="0"/>
          <c:showBubbleSize val="0"/>
        </c:dLbls>
        <c:smooth val="0"/>
        <c:axId val="739079120"/>
        <c:axId val="739074528"/>
      </c:lineChart>
      <c:catAx>
        <c:axId val="7390791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739074528"/>
        <c:crosses val="autoZero"/>
        <c:auto val="1"/>
        <c:lblAlgn val="ctr"/>
        <c:lblOffset val="100"/>
        <c:noMultiLvlLbl val="0"/>
      </c:catAx>
      <c:valAx>
        <c:axId val="73907452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73907912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0" i="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r>
              <a:rPr lang="en-US" sz="1200"/>
              <a:t>Oracle Quarterly Cloud Revenues by Type</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areaChart>
        <c:grouping val="stacked"/>
        <c:varyColors val="0"/>
        <c:ser>
          <c:idx val="0"/>
          <c:order val="0"/>
          <c:tx>
            <c:strRef>
              <c:f>Quarterly!$A$21</c:f>
              <c:strCache>
                <c:ptCount val="1"/>
                <c:pt idx="0">
                  <c:v>Cloud SaaS &amp; PaaS</c:v>
                </c:pt>
              </c:strCache>
            </c:strRef>
          </c:tx>
          <c:spPr>
            <a:solidFill>
              <a:srgbClr val="0046AD"/>
            </a:solidFill>
            <a:ln>
              <a:noFill/>
            </a:ln>
            <a:effectLst/>
          </c:spPr>
          <c:cat>
            <c:strRef>
              <c:f>Quarterly!$B$20:$T$20</c:f>
              <c:strCache>
                <c:ptCount val="19"/>
                <c:pt idx="0">
                  <c:v>1Q14</c:v>
                </c:pt>
                <c:pt idx="1">
                  <c:v>2Q14</c:v>
                </c:pt>
                <c:pt idx="2">
                  <c:v>3Q14</c:v>
                </c:pt>
                <c:pt idx="3">
                  <c:v>4Q14</c:v>
                </c:pt>
                <c:pt idx="4">
                  <c:v>1Q15</c:v>
                </c:pt>
                <c:pt idx="5">
                  <c:v>2Q15</c:v>
                </c:pt>
                <c:pt idx="6">
                  <c:v>3Q15</c:v>
                </c:pt>
                <c:pt idx="7">
                  <c:v>4Q15</c:v>
                </c:pt>
                <c:pt idx="8">
                  <c:v>1Q16</c:v>
                </c:pt>
                <c:pt idx="9">
                  <c:v>2Q16</c:v>
                </c:pt>
                <c:pt idx="10">
                  <c:v>3Q16</c:v>
                </c:pt>
                <c:pt idx="11">
                  <c:v>4Q16</c:v>
                </c:pt>
                <c:pt idx="12">
                  <c:v>1Q17</c:v>
                </c:pt>
                <c:pt idx="13">
                  <c:v>2Q17</c:v>
                </c:pt>
                <c:pt idx="14">
                  <c:v>3Q17</c:v>
                </c:pt>
                <c:pt idx="15">
                  <c:v>4Q17</c:v>
                </c:pt>
                <c:pt idx="16">
                  <c:v>1Q18</c:v>
                </c:pt>
                <c:pt idx="17">
                  <c:v>2Q18</c:v>
                </c:pt>
                <c:pt idx="18">
                  <c:v>3Q18</c:v>
                </c:pt>
              </c:strCache>
            </c:strRef>
          </c:cat>
          <c:val>
            <c:numRef>
              <c:f>Quarterly!$B$21:$T$21</c:f>
              <c:numCache>
                <c:formatCode>_(* #,##0_);_(* \(#,##0\);_(* "-"??_);_(@_)</c:formatCode>
                <c:ptCount val="19"/>
                <c:pt idx="0">
                  <c:v>254</c:v>
                </c:pt>
                <c:pt idx="1">
                  <c:v>259</c:v>
                </c:pt>
                <c:pt idx="2">
                  <c:v>287</c:v>
                </c:pt>
                <c:pt idx="3">
                  <c:v>321</c:v>
                </c:pt>
                <c:pt idx="4">
                  <c:v>337</c:v>
                </c:pt>
                <c:pt idx="5">
                  <c:v>361</c:v>
                </c:pt>
                <c:pt idx="6">
                  <c:v>372</c:v>
                </c:pt>
                <c:pt idx="7">
                  <c:v>415</c:v>
                </c:pt>
                <c:pt idx="8">
                  <c:v>451</c:v>
                </c:pt>
                <c:pt idx="9">
                  <c:v>484</c:v>
                </c:pt>
                <c:pt idx="10">
                  <c:v>583</c:v>
                </c:pt>
                <c:pt idx="11">
                  <c:v>576</c:v>
                </c:pt>
                <c:pt idx="12">
                  <c:v>657</c:v>
                </c:pt>
                <c:pt idx="13">
                  <c:v>725</c:v>
                </c:pt>
                <c:pt idx="14">
                  <c:v>865</c:v>
                </c:pt>
                <c:pt idx="15">
                  <c:v>964</c:v>
                </c:pt>
                <c:pt idx="16">
                  <c:v>1067</c:v>
                </c:pt>
                <c:pt idx="17">
                  <c:v>1123</c:v>
                </c:pt>
                <c:pt idx="18">
                  <c:v>1151</c:v>
                </c:pt>
              </c:numCache>
            </c:numRef>
          </c:val>
          <c:extLst>
            <c:ext xmlns:c16="http://schemas.microsoft.com/office/drawing/2014/chart" uri="{C3380CC4-5D6E-409C-BE32-E72D297353CC}">
              <c16:uniqueId val="{00000000-DCC1-4EAA-9466-AB347F561A2C}"/>
            </c:ext>
          </c:extLst>
        </c:ser>
        <c:ser>
          <c:idx val="1"/>
          <c:order val="1"/>
          <c:tx>
            <c:strRef>
              <c:f>Quarterly!$A$22</c:f>
              <c:strCache>
                <c:ptCount val="1"/>
                <c:pt idx="0">
                  <c:v>Cloud IaaS</c:v>
                </c:pt>
              </c:strCache>
            </c:strRef>
          </c:tx>
          <c:spPr>
            <a:solidFill>
              <a:srgbClr val="575A5D"/>
            </a:solidFill>
            <a:ln>
              <a:noFill/>
            </a:ln>
            <a:effectLst/>
          </c:spPr>
          <c:cat>
            <c:strRef>
              <c:f>Quarterly!$B$20:$T$20</c:f>
              <c:strCache>
                <c:ptCount val="19"/>
                <c:pt idx="0">
                  <c:v>1Q14</c:v>
                </c:pt>
                <c:pt idx="1">
                  <c:v>2Q14</c:v>
                </c:pt>
                <c:pt idx="2">
                  <c:v>3Q14</c:v>
                </c:pt>
                <c:pt idx="3">
                  <c:v>4Q14</c:v>
                </c:pt>
                <c:pt idx="4">
                  <c:v>1Q15</c:v>
                </c:pt>
                <c:pt idx="5">
                  <c:v>2Q15</c:v>
                </c:pt>
                <c:pt idx="6">
                  <c:v>3Q15</c:v>
                </c:pt>
                <c:pt idx="7">
                  <c:v>4Q15</c:v>
                </c:pt>
                <c:pt idx="8">
                  <c:v>1Q16</c:v>
                </c:pt>
                <c:pt idx="9">
                  <c:v>2Q16</c:v>
                </c:pt>
                <c:pt idx="10">
                  <c:v>3Q16</c:v>
                </c:pt>
                <c:pt idx="11">
                  <c:v>4Q16</c:v>
                </c:pt>
                <c:pt idx="12">
                  <c:v>1Q17</c:v>
                </c:pt>
                <c:pt idx="13">
                  <c:v>2Q17</c:v>
                </c:pt>
                <c:pt idx="14">
                  <c:v>3Q17</c:v>
                </c:pt>
                <c:pt idx="15">
                  <c:v>4Q17</c:v>
                </c:pt>
                <c:pt idx="16">
                  <c:v>1Q18</c:v>
                </c:pt>
                <c:pt idx="17">
                  <c:v>2Q18</c:v>
                </c:pt>
                <c:pt idx="18">
                  <c:v>3Q18</c:v>
                </c:pt>
              </c:strCache>
            </c:strRef>
          </c:cat>
          <c:val>
            <c:numRef>
              <c:f>Quarterly!$B$22:$T$22</c:f>
              <c:numCache>
                <c:formatCode>_(* #,##0_);_(* \(#,##0\);_(* "-"??_);_(@_)</c:formatCode>
                <c:ptCount val="19"/>
                <c:pt idx="0">
                  <c:v>109</c:v>
                </c:pt>
                <c:pt idx="1">
                  <c:v>97</c:v>
                </c:pt>
                <c:pt idx="2">
                  <c:v>121</c:v>
                </c:pt>
                <c:pt idx="3">
                  <c:v>129</c:v>
                </c:pt>
                <c:pt idx="4">
                  <c:v>138</c:v>
                </c:pt>
                <c:pt idx="5">
                  <c:v>155</c:v>
                </c:pt>
                <c:pt idx="6">
                  <c:v>155</c:v>
                </c:pt>
                <c:pt idx="7">
                  <c:v>160</c:v>
                </c:pt>
                <c:pt idx="8">
                  <c:v>160</c:v>
                </c:pt>
                <c:pt idx="9">
                  <c:v>165</c:v>
                </c:pt>
                <c:pt idx="10">
                  <c:v>152</c:v>
                </c:pt>
                <c:pt idx="11">
                  <c:v>283</c:v>
                </c:pt>
                <c:pt idx="12">
                  <c:v>312</c:v>
                </c:pt>
                <c:pt idx="13">
                  <c:v>328</c:v>
                </c:pt>
                <c:pt idx="14">
                  <c:v>324</c:v>
                </c:pt>
                <c:pt idx="15">
                  <c:v>397</c:v>
                </c:pt>
                <c:pt idx="16">
                  <c:v>400</c:v>
                </c:pt>
                <c:pt idx="17">
                  <c:v>396</c:v>
                </c:pt>
                <c:pt idx="18">
                  <c:v>415</c:v>
                </c:pt>
              </c:numCache>
            </c:numRef>
          </c:val>
          <c:extLst>
            <c:ext xmlns:c16="http://schemas.microsoft.com/office/drawing/2014/chart" uri="{C3380CC4-5D6E-409C-BE32-E72D297353CC}">
              <c16:uniqueId val="{00000001-DCC1-4EAA-9466-AB347F561A2C}"/>
            </c:ext>
          </c:extLst>
        </c:ser>
        <c:dLbls>
          <c:showLegendKey val="0"/>
          <c:showVal val="0"/>
          <c:showCatName val="0"/>
          <c:showSerName val="0"/>
          <c:showPercent val="0"/>
          <c:showBubbleSize val="0"/>
        </c:dLbls>
        <c:axId val="469473432"/>
        <c:axId val="469472776"/>
      </c:areaChart>
      <c:catAx>
        <c:axId val="4694734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469472776"/>
        <c:crosses val="autoZero"/>
        <c:auto val="1"/>
        <c:lblAlgn val="ctr"/>
        <c:lblOffset val="100"/>
        <c:noMultiLvlLbl val="0"/>
      </c:catAx>
      <c:valAx>
        <c:axId val="4694727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469473432"/>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b="0" i="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r>
              <a:rPr lang="en-US" sz="1200"/>
              <a:t>Oracle Quarterly Hardware Product</a:t>
            </a:r>
            <a:r>
              <a:rPr lang="en-US" sz="1200" baseline="0"/>
              <a:t> Revenue</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lineChart>
        <c:grouping val="standard"/>
        <c:varyColors val="0"/>
        <c:ser>
          <c:idx val="0"/>
          <c:order val="0"/>
          <c:tx>
            <c:strRef>
              <c:f>Quarterly!$A$27</c:f>
              <c:strCache>
                <c:ptCount val="1"/>
                <c:pt idx="0">
                  <c:v>Hardware &amp; Services</c:v>
                </c:pt>
              </c:strCache>
            </c:strRef>
          </c:tx>
          <c:spPr>
            <a:ln w="19050" cap="rnd">
              <a:solidFill>
                <a:srgbClr val="0046AD"/>
              </a:solidFill>
              <a:round/>
            </a:ln>
            <a:effectLst/>
          </c:spPr>
          <c:marker>
            <c:symbol val="circle"/>
            <c:size val="5"/>
            <c:spPr>
              <a:solidFill>
                <a:srgbClr val="0046AD"/>
              </a:solidFill>
              <a:ln w="9525">
                <a:solidFill>
                  <a:srgbClr val="0046AD"/>
                </a:solidFill>
              </a:ln>
              <a:effectLst/>
            </c:spPr>
          </c:marker>
          <c:cat>
            <c:strRef>
              <c:f>Quarterly!$B$20:$T$20</c:f>
              <c:strCache>
                <c:ptCount val="19"/>
                <c:pt idx="0">
                  <c:v>1Q14</c:v>
                </c:pt>
                <c:pt idx="1">
                  <c:v>2Q14</c:v>
                </c:pt>
                <c:pt idx="2">
                  <c:v>3Q14</c:v>
                </c:pt>
                <c:pt idx="3">
                  <c:v>4Q14</c:v>
                </c:pt>
                <c:pt idx="4">
                  <c:v>1Q15</c:v>
                </c:pt>
                <c:pt idx="5">
                  <c:v>2Q15</c:v>
                </c:pt>
                <c:pt idx="6">
                  <c:v>3Q15</c:v>
                </c:pt>
                <c:pt idx="7">
                  <c:v>4Q15</c:v>
                </c:pt>
                <c:pt idx="8">
                  <c:v>1Q16</c:v>
                </c:pt>
                <c:pt idx="9">
                  <c:v>2Q16</c:v>
                </c:pt>
                <c:pt idx="10">
                  <c:v>3Q16</c:v>
                </c:pt>
                <c:pt idx="11">
                  <c:v>4Q16</c:v>
                </c:pt>
                <c:pt idx="12">
                  <c:v>1Q17</c:v>
                </c:pt>
                <c:pt idx="13">
                  <c:v>2Q17</c:v>
                </c:pt>
                <c:pt idx="14">
                  <c:v>3Q17</c:v>
                </c:pt>
                <c:pt idx="15">
                  <c:v>4Q17</c:v>
                </c:pt>
                <c:pt idx="16">
                  <c:v>1Q18</c:v>
                </c:pt>
                <c:pt idx="17">
                  <c:v>2Q18</c:v>
                </c:pt>
                <c:pt idx="18">
                  <c:v>3Q18</c:v>
                </c:pt>
              </c:strCache>
            </c:strRef>
          </c:cat>
          <c:val>
            <c:numRef>
              <c:f>Quarterly!$B$27:$T$27</c:f>
              <c:numCache>
                <c:formatCode>_(* #,##0_);_(* \(#,##0\);_(* "-"??_);_(@_)</c:formatCode>
                <c:ptCount val="19"/>
                <c:pt idx="0">
                  <c:v>2179</c:v>
                </c:pt>
                <c:pt idx="1">
                  <c:v>2282</c:v>
                </c:pt>
                <c:pt idx="2">
                  <c:v>2207</c:v>
                </c:pt>
                <c:pt idx="3">
                  <c:v>2406</c:v>
                </c:pt>
                <c:pt idx="4">
                  <c:v>2020</c:v>
                </c:pt>
                <c:pt idx="5">
                  <c:v>2269</c:v>
                </c:pt>
                <c:pt idx="6">
                  <c:v>2157</c:v>
                </c:pt>
                <c:pt idx="7">
                  <c:v>2306</c:v>
                </c:pt>
                <c:pt idx="8">
                  <c:v>1990</c:v>
                </c:pt>
                <c:pt idx="9">
                  <c:v>1984</c:v>
                </c:pt>
                <c:pt idx="10">
                  <c:v>1928</c:v>
                </c:pt>
                <c:pt idx="11">
                  <c:v>2155</c:v>
                </c:pt>
                <c:pt idx="12">
                  <c:v>1804</c:v>
                </c:pt>
                <c:pt idx="13">
                  <c:v>1858</c:v>
                </c:pt>
                <c:pt idx="14">
                  <c:v>1840</c:v>
                </c:pt>
                <c:pt idx="15">
                  <c:v>2008</c:v>
                </c:pt>
                <c:pt idx="16">
                  <c:v>1803</c:v>
                </c:pt>
                <c:pt idx="17">
                  <c:v>1796</c:v>
                </c:pt>
                <c:pt idx="18">
                  <c:v>1790</c:v>
                </c:pt>
              </c:numCache>
            </c:numRef>
          </c:val>
          <c:smooth val="0"/>
          <c:extLst>
            <c:ext xmlns:c16="http://schemas.microsoft.com/office/drawing/2014/chart" uri="{C3380CC4-5D6E-409C-BE32-E72D297353CC}">
              <c16:uniqueId val="{00000000-5744-409A-A90C-306D18142F08}"/>
            </c:ext>
          </c:extLst>
        </c:ser>
        <c:dLbls>
          <c:showLegendKey val="0"/>
          <c:showVal val="0"/>
          <c:showCatName val="0"/>
          <c:showSerName val="0"/>
          <c:showPercent val="0"/>
          <c:showBubbleSize val="0"/>
        </c:dLbls>
        <c:marker val="1"/>
        <c:smooth val="0"/>
        <c:axId val="739053864"/>
        <c:axId val="739050912"/>
      </c:lineChart>
      <c:catAx>
        <c:axId val="7390538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739050912"/>
        <c:crosses val="autoZero"/>
        <c:auto val="1"/>
        <c:lblAlgn val="ctr"/>
        <c:lblOffset val="100"/>
        <c:noMultiLvlLbl val="0"/>
      </c:catAx>
      <c:valAx>
        <c:axId val="73905091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73905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0" i="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r>
              <a:rPr lang="en-US" sz="1200"/>
              <a:t>Oracle Quarterly License Updates Revenue</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lineChart>
        <c:grouping val="standard"/>
        <c:varyColors val="0"/>
        <c:ser>
          <c:idx val="0"/>
          <c:order val="0"/>
          <c:tx>
            <c:strRef>
              <c:f>Quarterly!$A$24</c:f>
              <c:strCache>
                <c:ptCount val="1"/>
                <c:pt idx="0">
                  <c:v>License Updates</c:v>
                </c:pt>
              </c:strCache>
            </c:strRef>
          </c:tx>
          <c:spPr>
            <a:ln w="19050" cap="rnd">
              <a:solidFill>
                <a:srgbClr val="0046AD"/>
              </a:solidFill>
              <a:round/>
            </a:ln>
            <a:effectLst/>
          </c:spPr>
          <c:marker>
            <c:symbol val="none"/>
          </c:marker>
          <c:cat>
            <c:strRef>
              <c:f>Quarterly!$B$20:$T$20</c:f>
              <c:strCache>
                <c:ptCount val="19"/>
                <c:pt idx="0">
                  <c:v>1Q14</c:v>
                </c:pt>
                <c:pt idx="1">
                  <c:v>2Q14</c:v>
                </c:pt>
                <c:pt idx="2">
                  <c:v>3Q14</c:v>
                </c:pt>
                <c:pt idx="3">
                  <c:v>4Q14</c:v>
                </c:pt>
                <c:pt idx="4">
                  <c:v>1Q15</c:v>
                </c:pt>
                <c:pt idx="5">
                  <c:v>2Q15</c:v>
                </c:pt>
                <c:pt idx="6">
                  <c:v>3Q15</c:v>
                </c:pt>
                <c:pt idx="7">
                  <c:v>4Q15</c:v>
                </c:pt>
                <c:pt idx="8">
                  <c:v>1Q16</c:v>
                </c:pt>
                <c:pt idx="9">
                  <c:v>2Q16</c:v>
                </c:pt>
                <c:pt idx="10">
                  <c:v>3Q16</c:v>
                </c:pt>
                <c:pt idx="11">
                  <c:v>4Q16</c:v>
                </c:pt>
                <c:pt idx="12">
                  <c:v>1Q17</c:v>
                </c:pt>
                <c:pt idx="13">
                  <c:v>2Q17</c:v>
                </c:pt>
                <c:pt idx="14">
                  <c:v>3Q17</c:v>
                </c:pt>
                <c:pt idx="15">
                  <c:v>4Q17</c:v>
                </c:pt>
                <c:pt idx="16">
                  <c:v>1Q18</c:v>
                </c:pt>
                <c:pt idx="17">
                  <c:v>2Q18</c:v>
                </c:pt>
                <c:pt idx="18">
                  <c:v>3Q18</c:v>
                </c:pt>
              </c:strCache>
            </c:strRef>
          </c:cat>
          <c:val>
            <c:numRef>
              <c:f>Quarterly!$B$24:$T$24</c:f>
              <c:numCache>
                <c:formatCode>_(* #,##0_);_(* \(#,##0\);_(* "-"??_);_(@_)</c:formatCode>
                <c:ptCount val="19"/>
                <c:pt idx="0">
                  <c:v>4431</c:v>
                </c:pt>
                <c:pt idx="1">
                  <c:v>4516</c:v>
                </c:pt>
                <c:pt idx="2">
                  <c:v>4564</c:v>
                </c:pt>
                <c:pt idx="3">
                  <c:v>4695</c:v>
                </c:pt>
                <c:pt idx="4">
                  <c:v>4731</c:v>
                </c:pt>
                <c:pt idx="5">
                  <c:v>4768</c:v>
                </c:pt>
                <c:pt idx="6">
                  <c:v>4661</c:v>
                </c:pt>
                <c:pt idx="7">
                  <c:v>4687</c:v>
                </c:pt>
                <c:pt idx="8">
                  <c:v>4696</c:v>
                </c:pt>
                <c:pt idx="9">
                  <c:v>4683</c:v>
                </c:pt>
                <c:pt idx="10">
                  <c:v>4669</c:v>
                </c:pt>
                <c:pt idx="11">
                  <c:v>4814</c:v>
                </c:pt>
                <c:pt idx="12">
                  <c:v>4792</c:v>
                </c:pt>
                <c:pt idx="13">
                  <c:v>4777</c:v>
                </c:pt>
                <c:pt idx="14">
                  <c:v>4762</c:v>
                </c:pt>
                <c:pt idx="15">
                  <c:v>4897</c:v>
                </c:pt>
                <c:pt idx="16">
                  <c:v>4951</c:v>
                </c:pt>
                <c:pt idx="17">
                  <c:v>4953</c:v>
                </c:pt>
                <c:pt idx="18">
                  <c:v>5027</c:v>
                </c:pt>
              </c:numCache>
            </c:numRef>
          </c:val>
          <c:smooth val="0"/>
          <c:extLst>
            <c:ext xmlns:c16="http://schemas.microsoft.com/office/drawing/2014/chart" uri="{C3380CC4-5D6E-409C-BE32-E72D297353CC}">
              <c16:uniqueId val="{00000000-9C03-43AD-A4A0-6DB77CBD7434}"/>
            </c:ext>
          </c:extLst>
        </c:ser>
        <c:dLbls>
          <c:showLegendKey val="0"/>
          <c:showVal val="0"/>
          <c:showCatName val="0"/>
          <c:showSerName val="0"/>
          <c:showPercent val="0"/>
          <c:showBubbleSize val="0"/>
        </c:dLbls>
        <c:smooth val="0"/>
        <c:axId val="352639664"/>
        <c:axId val="352633432"/>
      </c:lineChart>
      <c:catAx>
        <c:axId val="352639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352633432"/>
        <c:crosses val="autoZero"/>
        <c:auto val="1"/>
        <c:lblAlgn val="ctr"/>
        <c:lblOffset val="100"/>
        <c:noMultiLvlLbl val="0"/>
      </c:catAx>
      <c:valAx>
        <c:axId val="35263343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352639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0" i="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r>
              <a:rPr lang="en-US" sz="1200"/>
              <a:t>TTM Expansionary Cash Flow (ex-Antidilutionary Stock Buybacks) as a Percentage of OCP</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lineChart>
        <c:grouping val="standard"/>
        <c:varyColors val="0"/>
        <c:ser>
          <c:idx val="0"/>
          <c:order val="0"/>
          <c:tx>
            <c:strRef>
              <c:f>Quarterly!$D$56</c:f>
              <c:strCache>
                <c:ptCount val="1"/>
                <c:pt idx="0">
                  <c:v>TTM Expansionary Cash Flow (ex-Antidilutionary Stock Buybacks) as a Percentage of OCP</c:v>
                </c:pt>
              </c:strCache>
            </c:strRef>
          </c:tx>
          <c:spPr>
            <a:ln w="19050" cap="rnd">
              <a:solidFill>
                <a:srgbClr val="0046AD"/>
              </a:solidFill>
              <a:round/>
            </a:ln>
            <a:effectLst/>
          </c:spPr>
          <c:marker>
            <c:symbol val="none"/>
          </c:marker>
          <c:val>
            <c:numRef>
              <c:f>Quarterly!$E$56:$T$56</c:f>
              <c:numCache>
                <c:formatCode>0%</c:formatCode>
                <c:ptCount val="16"/>
                <c:pt idx="0">
                  <c:v>0.19619760189665075</c:v>
                </c:pt>
                <c:pt idx="1">
                  <c:v>0.1228498637345071</c:v>
                </c:pt>
                <c:pt idx="2">
                  <c:v>0.38794868790349135</c:v>
                </c:pt>
                <c:pt idx="3">
                  <c:v>0.40493845036444021</c:v>
                </c:pt>
                <c:pt idx="4">
                  <c:v>0.5073826489385147</c:v>
                </c:pt>
                <c:pt idx="5">
                  <c:v>0.55518717402563866</c:v>
                </c:pt>
                <c:pt idx="6">
                  <c:v>0.16818473846499404</c:v>
                </c:pt>
                <c:pt idx="7">
                  <c:v>7.9364506717053973E-2</c:v>
                </c:pt>
                <c:pt idx="8">
                  <c:v>7.5010771287299036E-2</c:v>
                </c:pt>
                <c:pt idx="9">
                  <c:v>0.15347391562535534</c:v>
                </c:pt>
                <c:pt idx="10">
                  <c:v>0.83608420000151484</c:v>
                </c:pt>
                <c:pt idx="11">
                  <c:v>0.9263754045307443</c:v>
                </c:pt>
                <c:pt idx="12">
                  <c:v>0.93254282271658595</c:v>
                </c:pt>
                <c:pt idx="13">
                  <c:v>0.81471129667496367</c:v>
                </c:pt>
                <c:pt idx="14">
                  <c:v>0.16865911044219051</c:v>
                </c:pt>
                <c:pt idx="15">
                  <c:v>0.10802378793611811</c:v>
                </c:pt>
              </c:numCache>
            </c:numRef>
          </c:val>
          <c:smooth val="0"/>
          <c:extLst>
            <c:ext xmlns:c15="http://schemas.microsoft.com/office/drawing/2012/chart" uri="{02D57815-91ED-43cb-92C2-25804820EDAC}">
              <c15:filteredCategoryTitle>
                <c15:cat>
                  <c:multiLvlStrRef>
                    <c:extLst>
                      <c:ext uri="{02D57815-91ED-43cb-92C2-25804820EDAC}">
                        <c15:formulaRef>
                          <c15:sqref>[7]Quarterly!$E$2:$T$2</c15:sqref>
                        </c15:formulaRef>
                      </c:ext>
                    </c:extLst>
                  </c:multiLvlStrRef>
                </c15:cat>
              </c15:filteredCategoryTitle>
            </c:ext>
            <c:ext xmlns:c16="http://schemas.microsoft.com/office/drawing/2014/chart" uri="{C3380CC4-5D6E-409C-BE32-E72D297353CC}">
              <c16:uniqueId val="{00000000-67C7-4395-8033-A3A104620FE9}"/>
            </c:ext>
          </c:extLst>
        </c:ser>
        <c:ser>
          <c:idx val="1"/>
          <c:order val="1"/>
          <c:tx>
            <c:strRef>
              <c:f>Quarterly!$D$57</c:f>
              <c:strCache>
                <c:ptCount val="1"/>
                <c:pt idx="0">
                  <c:v>Period Average</c:v>
                </c:pt>
              </c:strCache>
            </c:strRef>
          </c:tx>
          <c:spPr>
            <a:ln w="15875" cap="rnd">
              <a:solidFill>
                <a:srgbClr val="00B050"/>
              </a:solidFill>
              <a:prstDash val="dash"/>
              <a:round/>
            </a:ln>
            <a:effectLst/>
          </c:spPr>
          <c:marker>
            <c:symbol val="none"/>
          </c:marker>
          <c:dLbls>
            <c:dLbl>
              <c:idx val="11"/>
              <c:layout>
                <c:manualLayout>
                  <c:x val="-4.6296296296296433E-2"/>
                  <c:y val="3.240740740740740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B050"/>
                      </a:solidFill>
                      <a:latin typeface="Arial Narrow" panose="020B0606020202030204" pitchFamily="34" charset="0"/>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67C7-4395-8033-A3A104620FE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Quarterly!$E$57:$T$57</c:f>
              <c:numCache>
                <c:formatCode>0%</c:formatCode>
                <c:ptCount val="16"/>
                <c:pt idx="0">
                  <c:v>0.40230843632875396</c:v>
                </c:pt>
                <c:pt idx="1">
                  <c:v>0.40230843632875396</c:v>
                </c:pt>
                <c:pt idx="2">
                  <c:v>0.40230843632875396</c:v>
                </c:pt>
                <c:pt idx="3">
                  <c:v>0.40230843632875396</c:v>
                </c:pt>
                <c:pt idx="4">
                  <c:v>0.40230843632875396</c:v>
                </c:pt>
                <c:pt idx="5">
                  <c:v>0.40230843632875396</c:v>
                </c:pt>
                <c:pt idx="6">
                  <c:v>0.40230843632875396</c:v>
                </c:pt>
                <c:pt idx="7">
                  <c:v>0.40230843632875396</c:v>
                </c:pt>
                <c:pt idx="8">
                  <c:v>0.40230843632875396</c:v>
                </c:pt>
                <c:pt idx="9">
                  <c:v>0.40230843632875396</c:v>
                </c:pt>
                <c:pt idx="10">
                  <c:v>0.40230843632875396</c:v>
                </c:pt>
                <c:pt idx="11">
                  <c:v>0.40230843632875396</c:v>
                </c:pt>
                <c:pt idx="12">
                  <c:v>0.40230843632875396</c:v>
                </c:pt>
                <c:pt idx="13">
                  <c:v>0.40230843632875396</c:v>
                </c:pt>
                <c:pt idx="14">
                  <c:v>0.40230843632875396</c:v>
                </c:pt>
                <c:pt idx="15">
                  <c:v>0.40230843632875396</c:v>
                </c:pt>
              </c:numCache>
            </c:numRef>
          </c:val>
          <c:smooth val="0"/>
          <c:extLst>
            <c:ext xmlns:c15="http://schemas.microsoft.com/office/drawing/2012/chart" uri="{02D57815-91ED-43cb-92C2-25804820EDAC}">
              <c15:filteredCategoryTitle>
                <c15:cat>
                  <c:multiLvlStrRef>
                    <c:extLst>
                      <c:ext uri="{02D57815-91ED-43cb-92C2-25804820EDAC}">
                        <c15:formulaRef>
                          <c15:sqref>[7]Quarterly!$E$2:$T$2</c15:sqref>
                        </c15:formulaRef>
                      </c:ext>
                    </c:extLst>
                  </c:multiLvlStrRef>
                </c15:cat>
              </c15:filteredCategoryTitle>
            </c:ext>
            <c:ext xmlns:c16="http://schemas.microsoft.com/office/drawing/2014/chart" uri="{C3380CC4-5D6E-409C-BE32-E72D297353CC}">
              <c16:uniqueId val="{00000002-67C7-4395-8033-A3A104620FE9}"/>
            </c:ext>
          </c:extLst>
        </c:ser>
        <c:dLbls>
          <c:showLegendKey val="0"/>
          <c:showVal val="0"/>
          <c:showCatName val="0"/>
          <c:showSerName val="0"/>
          <c:showPercent val="0"/>
          <c:showBubbleSize val="0"/>
        </c:dLbls>
        <c:smooth val="0"/>
        <c:axId val="566098456"/>
        <c:axId val="566092552"/>
      </c:lineChart>
      <c:catAx>
        <c:axId val="566098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566092552"/>
        <c:crosses val="autoZero"/>
        <c:auto val="1"/>
        <c:lblAlgn val="ctr"/>
        <c:lblOffset val="100"/>
        <c:noMultiLvlLbl val="0"/>
      </c:catAx>
      <c:valAx>
        <c:axId val="5660925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566098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0" i="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6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lineChart>
        <c:grouping val="standard"/>
        <c:varyColors val="0"/>
        <c:ser>
          <c:idx val="0"/>
          <c:order val="0"/>
          <c:tx>
            <c:strRef>
              <c:f>Quarterly!$A$59</c:f>
              <c:strCache>
                <c:ptCount val="1"/>
                <c:pt idx="0">
                  <c:v>License Updates % Revenues</c:v>
                </c:pt>
              </c:strCache>
            </c:strRef>
          </c:tx>
          <c:spPr>
            <a:ln w="22225" cap="rnd">
              <a:solidFill>
                <a:srgbClr val="0046AD"/>
              </a:solidFill>
              <a:round/>
            </a:ln>
            <a:effectLst/>
          </c:spPr>
          <c:marker>
            <c:symbol val="none"/>
          </c:marker>
          <c:val>
            <c:numRef>
              <c:f>Quarterly!$B$59:$T$59</c:f>
              <c:numCache>
                <c:formatCode>0%</c:formatCode>
                <c:ptCount val="19"/>
                <c:pt idx="0">
                  <c:v>0.52926421404682278</c:v>
                </c:pt>
                <c:pt idx="1">
                  <c:v>0.48690026954177895</c:v>
                </c:pt>
                <c:pt idx="2">
                  <c:v>0.4903835822499194</c:v>
                </c:pt>
                <c:pt idx="3">
                  <c:v>0.41478929234031275</c:v>
                </c:pt>
                <c:pt idx="4">
                  <c:v>0.55037226617031176</c:v>
                </c:pt>
                <c:pt idx="5">
                  <c:v>0.49677016045009376</c:v>
                </c:pt>
                <c:pt idx="6">
                  <c:v>0.49973196097351774</c:v>
                </c:pt>
                <c:pt idx="7">
                  <c:v>0.43779189239678684</c:v>
                </c:pt>
                <c:pt idx="8">
                  <c:v>0.55587121212121215</c:v>
                </c:pt>
                <c:pt idx="9">
                  <c:v>0.52073835205159569</c:v>
                </c:pt>
                <c:pt idx="10">
                  <c:v>0.51808699511762091</c:v>
                </c:pt>
                <c:pt idx="11">
                  <c:v>0.45440815555975078</c:v>
                </c:pt>
                <c:pt idx="12">
                  <c:v>0.55753344968004659</c:v>
                </c:pt>
                <c:pt idx="13">
                  <c:v>0.52872163807415606</c:v>
                </c:pt>
                <c:pt idx="14">
                  <c:v>0.51732753938077136</c:v>
                </c:pt>
                <c:pt idx="15">
                  <c:v>0.44959603378626517</c:v>
                </c:pt>
                <c:pt idx="16">
                  <c:v>0.53891368237727222</c:v>
                </c:pt>
                <c:pt idx="17">
                  <c:v>0.51481135017149982</c:v>
                </c:pt>
                <c:pt idx="18">
                  <c:v>0.5144816293112271</c:v>
                </c:pt>
              </c:numCache>
            </c:numRef>
          </c:val>
          <c:smooth val="0"/>
          <c:extLst>
            <c:ext xmlns:c15="http://schemas.microsoft.com/office/drawing/2012/chart" uri="{02D57815-91ED-43cb-92C2-25804820EDAC}">
              <c15:filteredCategoryTitle>
                <c15:cat>
                  <c:multiLvlStrRef>
                    <c:extLst>
                      <c:ext uri="{02D57815-91ED-43cb-92C2-25804820EDAC}">
                        <c15:formulaRef>
                          <c15:sqref>[7]Quarterly!$B$2:$T$2</c15:sqref>
                        </c15:formulaRef>
                      </c:ext>
                    </c:extLst>
                  </c:multiLvlStrRef>
                </c15:cat>
              </c15:filteredCategoryTitle>
            </c:ext>
            <c:ext xmlns:c16="http://schemas.microsoft.com/office/drawing/2014/chart" uri="{C3380CC4-5D6E-409C-BE32-E72D297353CC}">
              <c16:uniqueId val="{00000000-7C37-47C2-A525-2BFD89FB76B5}"/>
            </c:ext>
          </c:extLst>
        </c:ser>
        <c:dLbls>
          <c:showLegendKey val="0"/>
          <c:showVal val="0"/>
          <c:showCatName val="0"/>
          <c:showSerName val="0"/>
          <c:showPercent val="0"/>
          <c:showBubbleSize val="0"/>
        </c:dLbls>
        <c:smooth val="0"/>
        <c:axId val="1001391144"/>
        <c:axId val="1001392784"/>
      </c:lineChart>
      <c:catAx>
        <c:axId val="10013911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1001392784"/>
        <c:crosses val="autoZero"/>
        <c:auto val="1"/>
        <c:lblAlgn val="ctr"/>
        <c:lblOffset val="100"/>
        <c:noMultiLvlLbl val="0"/>
      </c:catAx>
      <c:valAx>
        <c:axId val="1001392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1001391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6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lineChart>
        <c:grouping val="standard"/>
        <c:varyColors val="0"/>
        <c:ser>
          <c:idx val="0"/>
          <c:order val="0"/>
          <c:tx>
            <c:strRef>
              <c:f>Quarterly!$A$61</c:f>
              <c:strCache>
                <c:ptCount val="1"/>
                <c:pt idx="0">
                  <c:v>License Updates + SaaS / PaaS % Revenues</c:v>
                </c:pt>
              </c:strCache>
            </c:strRef>
          </c:tx>
          <c:spPr>
            <a:ln w="22225" cap="rnd">
              <a:solidFill>
                <a:srgbClr val="0046AD"/>
              </a:solidFill>
              <a:round/>
            </a:ln>
            <a:effectLst/>
          </c:spPr>
          <c:marker>
            <c:symbol val="none"/>
          </c:marker>
          <c:val>
            <c:numRef>
              <c:f>Quarterly!$B$61:$T$61</c:f>
              <c:numCache>
                <c:formatCode>0%</c:formatCode>
                <c:ptCount val="19"/>
                <c:pt idx="0">
                  <c:v>0.5596034400382226</c:v>
                </c:pt>
                <c:pt idx="1">
                  <c:v>0.51482479784366575</c:v>
                </c:pt>
                <c:pt idx="2">
                  <c:v>0.52122058665520576</c:v>
                </c:pt>
                <c:pt idx="3">
                  <c:v>0.44314868804664725</c:v>
                </c:pt>
                <c:pt idx="4">
                  <c:v>0.5895765472312704</c:v>
                </c:pt>
                <c:pt idx="5">
                  <c:v>0.53438216295061469</c:v>
                </c:pt>
                <c:pt idx="6">
                  <c:v>0.53961616811407742</c:v>
                </c:pt>
                <c:pt idx="7">
                  <c:v>0.47655520269008034</c:v>
                </c:pt>
                <c:pt idx="8">
                  <c:v>0.60925662878787878</c:v>
                </c:pt>
                <c:pt idx="9">
                  <c:v>0.57455798954742576</c:v>
                </c:pt>
                <c:pt idx="10">
                  <c:v>0.58277851753217935</c:v>
                </c:pt>
                <c:pt idx="11">
                  <c:v>0.50877855389843307</c:v>
                </c:pt>
                <c:pt idx="12">
                  <c:v>0.6339732402559628</c:v>
                </c:pt>
                <c:pt idx="13">
                  <c:v>0.60896513558384058</c:v>
                </c:pt>
                <c:pt idx="14">
                  <c:v>0.61129820749592612</c:v>
                </c:pt>
                <c:pt idx="15">
                  <c:v>0.53810135879544618</c:v>
                </c:pt>
                <c:pt idx="16">
                  <c:v>0.6550560574725155</c:v>
                </c:pt>
                <c:pt idx="17">
                  <c:v>0.63153518345286352</c:v>
                </c:pt>
                <c:pt idx="18">
                  <c:v>0.63227919353188</c:v>
                </c:pt>
              </c:numCache>
            </c:numRef>
          </c:val>
          <c:smooth val="0"/>
          <c:extLst>
            <c:ext xmlns:c15="http://schemas.microsoft.com/office/drawing/2012/chart" uri="{02D57815-91ED-43cb-92C2-25804820EDAC}">
              <c15:filteredCategoryTitle>
                <c15:cat>
                  <c:multiLvlStrRef>
                    <c:extLst>
                      <c:ext uri="{02D57815-91ED-43cb-92C2-25804820EDAC}">
                        <c15:formulaRef>
                          <c15:sqref>[7]Quarterly!$B$2:$T$2</c15:sqref>
                        </c15:formulaRef>
                      </c:ext>
                    </c:extLst>
                  </c:multiLvlStrRef>
                </c15:cat>
              </c15:filteredCategoryTitle>
            </c:ext>
            <c:ext xmlns:c16="http://schemas.microsoft.com/office/drawing/2014/chart" uri="{C3380CC4-5D6E-409C-BE32-E72D297353CC}">
              <c16:uniqueId val="{00000000-D75F-4073-A946-4804AF1E4798}"/>
            </c:ext>
          </c:extLst>
        </c:ser>
        <c:dLbls>
          <c:showLegendKey val="0"/>
          <c:showVal val="0"/>
          <c:showCatName val="0"/>
          <c:showSerName val="0"/>
          <c:showPercent val="0"/>
          <c:showBubbleSize val="0"/>
        </c:dLbls>
        <c:smooth val="0"/>
        <c:axId val="1001391144"/>
        <c:axId val="1001392784"/>
      </c:lineChart>
      <c:catAx>
        <c:axId val="10013911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1001392784"/>
        <c:crosses val="autoZero"/>
        <c:auto val="1"/>
        <c:lblAlgn val="ctr"/>
        <c:lblOffset val="100"/>
        <c:noMultiLvlLbl val="0"/>
      </c:catAx>
      <c:valAx>
        <c:axId val="1001392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1001391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ysClr val="windowText" lastClr="000000"/>
                </a:solidFill>
                <a:latin typeface="Arial Narrow" panose="020B0606020202030204" pitchFamily="34" charset="0"/>
                <a:ea typeface="+mn-ea"/>
                <a:cs typeface="+mn-cs"/>
              </a:defRPr>
            </a:pPr>
            <a:r>
              <a:rPr lang="en-US"/>
              <a:t>Year-over-Year Quarterly Sales Increase for Oracle Software</a:t>
            </a:r>
          </a:p>
        </c:rich>
      </c:tx>
      <c:overlay val="0"/>
      <c:spPr>
        <a:noFill/>
        <a:ln>
          <a:noFill/>
        </a:ln>
        <a:effectLst/>
      </c:spPr>
      <c:txPr>
        <a:bodyPr rot="0" spcFirstLastPara="1" vertOverflow="ellipsis" vert="horz" wrap="square" anchor="ctr" anchorCtr="1"/>
        <a:lstStyle/>
        <a:p>
          <a:pPr>
            <a:defRPr sz="126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lineChart>
        <c:grouping val="standard"/>
        <c:varyColors val="0"/>
        <c:ser>
          <c:idx val="0"/>
          <c:order val="0"/>
          <c:tx>
            <c:strRef>
              <c:f>Quarterly!$E$49</c:f>
              <c:strCache>
                <c:ptCount val="1"/>
                <c:pt idx="0">
                  <c:v>Cloud Software (SaaS, PaaS, IaaS)</c:v>
                </c:pt>
              </c:strCache>
            </c:strRef>
          </c:tx>
          <c:spPr>
            <a:ln w="22225" cap="rnd">
              <a:solidFill>
                <a:srgbClr val="0046AD"/>
              </a:solidFill>
              <a:round/>
            </a:ln>
            <a:effectLst/>
          </c:spPr>
          <c:marker>
            <c:symbol val="none"/>
          </c:marker>
          <c:cat>
            <c:strRef>
              <c:f>Quarterly!$F$48:$T$48</c:f>
              <c:strCache>
                <c:ptCount val="15"/>
                <c:pt idx="0">
                  <c:v>1Q15</c:v>
                </c:pt>
                <c:pt idx="1">
                  <c:v>2Q15</c:v>
                </c:pt>
                <c:pt idx="2">
                  <c:v>3Q15</c:v>
                </c:pt>
                <c:pt idx="3">
                  <c:v>4Q15</c:v>
                </c:pt>
                <c:pt idx="4">
                  <c:v>1Q16</c:v>
                </c:pt>
                <c:pt idx="5">
                  <c:v>2Q16</c:v>
                </c:pt>
                <c:pt idx="6">
                  <c:v>3Q16</c:v>
                </c:pt>
                <c:pt idx="7">
                  <c:v>4Q16</c:v>
                </c:pt>
                <c:pt idx="8">
                  <c:v>1Q17</c:v>
                </c:pt>
                <c:pt idx="9">
                  <c:v>2Q17</c:v>
                </c:pt>
                <c:pt idx="10">
                  <c:v>3Q17</c:v>
                </c:pt>
                <c:pt idx="11">
                  <c:v>4Q17</c:v>
                </c:pt>
                <c:pt idx="12">
                  <c:v>1Q18</c:v>
                </c:pt>
                <c:pt idx="13">
                  <c:v>2Q18</c:v>
                </c:pt>
                <c:pt idx="14">
                  <c:v>3Q18</c:v>
                </c:pt>
              </c:strCache>
            </c:strRef>
          </c:cat>
          <c:val>
            <c:numRef>
              <c:f>Quarterly!$F$49:$T$49</c:f>
              <c:numCache>
                <c:formatCode>0%</c:formatCode>
                <c:ptCount val="15"/>
                <c:pt idx="0">
                  <c:v>0.30853994490358128</c:v>
                </c:pt>
                <c:pt idx="1">
                  <c:v>0.449438202247191</c:v>
                </c:pt>
                <c:pt idx="2">
                  <c:v>0.29166666666666674</c:v>
                </c:pt>
                <c:pt idx="3">
                  <c:v>0.27777777777777768</c:v>
                </c:pt>
                <c:pt idx="4">
                  <c:v>0.2863157894736843</c:v>
                </c:pt>
                <c:pt idx="5">
                  <c:v>0.25775193798449614</c:v>
                </c:pt>
                <c:pt idx="6">
                  <c:v>0.39468690702087295</c:v>
                </c:pt>
                <c:pt idx="7">
                  <c:v>0.49391304347826082</c:v>
                </c:pt>
                <c:pt idx="8">
                  <c:v>0.58592471358428799</c:v>
                </c:pt>
                <c:pt idx="9">
                  <c:v>0.62249614791987673</c:v>
                </c:pt>
                <c:pt idx="10">
                  <c:v>0.6176870748299319</c:v>
                </c:pt>
                <c:pt idx="11">
                  <c:v>0.58440046565774151</c:v>
                </c:pt>
                <c:pt idx="12">
                  <c:v>0.51393188854489158</c:v>
                </c:pt>
                <c:pt idx="13">
                  <c:v>0.44254510921177581</c:v>
                </c:pt>
                <c:pt idx="14">
                  <c:v>0.31707317073170738</c:v>
                </c:pt>
              </c:numCache>
            </c:numRef>
          </c:val>
          <c:smooth val="0"/>
          <c:extLst>
            <c:ext xmlns:c16="http://schemas.microsoft.com/office/drawing/2014/chart" uri="{C3380CC4-5D6E-409C-BE32-E72D297353CC}">
              <c16:uniqueId val="{00000000-F9BC-4408-AC5D-A6BD355BCA91}"/>
            </c:ext>
          </c:extLst>
        </c:ser>
        <c:ser>
          <c:idx val="1"/>
          <c:order val="1"/>
          <c:tx>
            <c:strRef>
              <c:f>Quarterly!$E$50</c:f>
              <c:strCache>
                <c:ptCount val="1"/>
                <c:pt idx="0">
                  <c:v>On-Premise Software</c:v>
                </c:pt>
              </c:strCache>
            </c:strRef>
          </c:tx>
          <c:spPr>
            <a:ln w="22225" cap="rnd">
              <a:solidFill>
                <a:srgbClr val="575A5D"/>
              </a:solidFill>
              <a:round/>
            </a:ln>
            <a:effectLst/>
          </c:spPr>
          <c:marker>
            <c:symbol val="none"/>
          </c:marker>
          <c:cat>
            <c:strRef>
              <c:f>Quarterly!$F$48:$T$48</c:f>
              <c:strCache>
                <c:ptCount val="15"/>
                <c:pt idx="0">
                  <c:v>1Q15</c:v>
                </c:pt>
                <c:pt idx="1">
                  <c:v>2Q15</c:v>
                </c:pt>
                <c:pt idx="2">
                  <c:v>3Q15</c:v>
                </c:pt>
                <c:pt idx="3">
                  <c:v>4Q15</c:v>
                </c:pt>
                <c:pt idx="4">
                  <c:v>1Q16</c:v>
                </c:pt>
                <c:pt idx="5">
                  <c:v>2Q16</c:v>
                </c:pt>
                <c:pt idx="6">
                  <c:v>3Q16</c:v>
                </c:pt>
                <c:pt idx="7">
                  <c:v>4Q16</c:v>
                </c:pt>
                <c:pt idx="8">
                  <c:v>1Q17</c:v>
                </c:pt>
                <c:pt idx="9">
                  <c:v>2Q17</c:v>
                </c:pt>
                <c:pt idx="10">
                  <c:v>3Q17</c:v>
                </c:pt>
                <c:pt idx="11">
                  <c:v>4Q17</c:v>
                </c:pt>
                <c:pt idx="12">
                  <c:v>1Q18</c:v>
                </c:pt>
                <c:pt idx="13">
                  <c:v>2Q18</c:v>
                </c:pt>
                <c:pt idx="14">
                  <c:v>3Q18</c:v>
                </c:pt>
              </c:strCache>
            </c:strRef>
          </c:cat>
          <c:val>
            <c:numRef>
              <c:f>Quarterly!$F$50:$T$50</c:f>
              <c:numCache>
                <c:formatCode>0%</c:formatCode>
                <c:ptCount val="15"/>
                <c:pt idx="0">
                  <c:v>-2.0729092208720545E-2</c:v>
                </c:pt>
                <c:pt idx="1">
                  <c:v>-3.5832154644035885E-2</c:v>
                </c:pt>
                <c:pt idx="2">
                  <c:v>-6.8609022556391008E-2</c:v>
                </c:pt>
                <c:pt idx="3">
                  <c:v>-0.16719745222929938</c:v>
                </c:pt>
                <c:pt idx="4">
                  <c:v>-0.1598540145985401</c:v>
                </c:pt>
                <c:pt idx="5">
                  <c:v>-0.17995110024449879</c:v>
                </c:pt>
                <c:pt idx="6">
                  <c:v>-0.15237134207870839</c:v>
                </c:pt>
                <c:pt idx="7">
                  <c:v>-0.11854684512428293</c:v>
                </c:pt>
                <c:pt idx="8">
                  <c:v>-0.10512597741094698</c:v>
                </c:pt>
                <c:pt idx="9">
                  <c:v>-0.19677996422182464</c:v>
                </c:pt>
                <c:pt idx="10">
                  <c:v>-0.15833333333333333</c:v>
                </c:pt>
                <c:pt idx="11">
                  <c:v>-5.0614605929139578E-2</c:v>
                </c:pt>
                <c:pt idx="12">
                  <c:v>-6.2135922330097126E-2</c:v>
                </c:pt>
                <c:pt idx="13">
                  <c:v>4.4543429844097204E-3</c:v>
                </c:pt>
                <c:pt idx="14">
                  <c:v>-1.8387553041018356E-2</c:v>
                </c:pt>
              </c:numCache>
            </c:numRef>
          </c:val>
          <c:smooth val="0"/>
          <c:extLst>
            <c:ext xmlns:c16="http://schemas.microsoft.com/office/drawing/2014/chart" uri="{C3380CC4-5D6E-409C-BE32-E72D297353CC}">
              <c16:uniqueId val="{00000001-F9BC-4408-AC5D-A6BD355BCA91}"/>
            </c:ext>
          </c:extLst>
        </c:ser>
        <c:dLbls>
          <c:showLegendKey val="0"/>
          <c:showVal val="0"/>
          <c:showCatName val="0"/>
          <c:showSerName val="0"/>
          <c:showPercent val="0"/>
          <c:showBubbleSize val="0"/>
        </c:dLbls>
        <c:smooth val="0"/>
        <c:axId val="1064461360"/>
        <c:axId val="1064461688"/>
      </c:lineChart>
      <c:catAx>
        <c:axId val="10644613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1064461688"/>
        <c:crosses val="autoZero"/>
        <c:auto val="1"/>
        <c:lblAlgn val="ctr"/>
        <c:lblOffset val="100"/>
        <c:noMultiLvlLbl val="0"/>
      </c:catAx>
      <c:valAx>
        <c:axId val="1064461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10644613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Quarterly!$B$46:$T$46</c:f>
              <c:numCache>
                <c:formatCode>0%</c:formatCode>
                <c:ptCount val="19"/>
                <c:pt idx="0">
                  <c:v>0.20601589103291715</c:v>
                </c:pt>
                <c:pt idx="1">
                  <c:v>0.14372224465078726</c:v>
                </c:pt>
                <c:pt idx="2">
                  <c:v>0.16088328075709779</c:v>
                </c:pt>
                <c:pt idx="3">
                  <c:v>0.10668563300142248</c:v>
                </c:pt>
                <c:pt idx="4">
                  <c:v>0.25745257452574527</c:v>
                </c:pt>
                <c:pt idx="5">
                  <c:v>0.20148379539242484</c:v>
                </c:pt>
                <c:pt idx="6">
                  <c:v>0.21004384216819449</c:v>
                </c:pt>
                <c:pt idx="7">
                  <c:v>0.15486129814166441</c:v>
                </c:pt>
                <c:pt idx="8">
                  <c:v>0.34676503972758227</c:v>
                </c:pt>
                <c:pt idx="9">
                  <c:v>0.27901977644024073</c:v>
                </c:pt>
                <c:pt idx="10">
                  <c:v>0.30434782608695654</c:v>
                </c:pt>
                <c:pt idx="11">
                  <c:v>0.23696551724137932</c:v>
                </c:pt>
                <c:pt idx="12">
                  <c:v>0.48474237118559282</c:v>
                </c:pt>
                <c:pt idx="13">
                  <c:v>0.43874999999999997</c:v>
                </c:pt>
                <c:pt idx="14">
                  <c:v>0.4567806377257011</c:v>
                </c:pt>
                <c:pt idx="15">
                  <c:v>0.34135941810885378</c:v>
                </c:pt>
                <c:pt idx="16">
                  <c:v>0.60295930949445131</c:v>
                </c:pt>
                <c:pt idx="17">
                  <c:v>0.52889972144846797</c:v>
                </c:pt>
                <c:pt idx="18">
                  <c:v>0.53012863913337849</c:v>
                </c:pt>
              </c:numCache>
            </c:numRef>
          </c:val>
          <c:smooth val="0"/>
          <c:extLst>
            <c:ext xmlns:c15="http://schemas.microsoft.com/office/drawing/2012/chart" uri="{02D57815-91ED-43cb-92C2-25804820EDAC}">
              <c15:filteredCategoryTitle>
                <c15:cat>
                  <c:multiLvlStrRef>
                    <c:extLst>
                      <c:ext uri="{02D57815-91ED-43cb-92C2-25804820EDAC}">
                        <c15:formulaRef>
                          <c15:sqref>[7]Quarterly!$B$2:$T$2</c15:sqref>
                        </c15:formulaRef>
                      </c:ext>
                    </c:extLst>
                  </c:multiLvlStrRef>
                </c15:cat>
              </c15:filteredCategoryTitle>
            </c:ext>
            <c:ext xmlns:c16="http://schemas.microsoft.com/office/drawing/2014/chart" uri="{C3380CC4-5D6E-409C-BE32-E72D297353CC}">
              <c16:uniqueId val="{00000000-5091-4969-9701-DDAED613D623}"/>
            </c:ext>
          </c:extLst>
        </c:ser>
        <c:dLbls>
          <c:showLegendKey val="0"/>
          <c:showVal val="0"/>
          <c:showCatName val="0"/>
          <c:showSerName val="0"/>
          <c:showPercent val="0"/>
          <c:showBubbleSize val="0"/>
        </c:dLbls>
        <c:smooth val="0"/>
        <c:axId val="1063737032"/>
        <c:axId val="1063738016"/>
      </c:lineChart>
      <c:catAx>
        <c:axId val="1063737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3738016"/>
        <c:crosses val="autoZero"/>
        <c:auto val="1"/>
        <c:lblAlgn val="ctr"/>
        <c:lblOffset val="100"/>
        <c:noMultiLvlLbl val="0"/>
      </c:catAx>
      <c:valAx>
        <c:axId val="10637380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3737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6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lineChart>
        <c:grouping val="standard"/>
        <c:varyColors val="0"/>
        <c:ser>
          <c:idx val="0"/>
          <c:order val="0"/>
          <c:tx>
            <c:strRef>
              <c:f>Quarterly!$A$29</c:f>
              <c:strCache>
                <c:ptCount val="1"/>
                <c:pt idx="0">
                  <c:v>TTM Revenues</c:v>
                </c:pt>
              </c:strCache>
            </c:strRef>
          </c:tx>
          <c:spPr>
            <a:ln w="19050" cap="rnd">
              <a:solidFill>
                <a:srgbClr val="0046AD"/>
              </a:solidFill>
              <a:round/>
            </a:ln>
            <a:effectLst/>
          </c:spPr>
          <c:marker>
            <c:symbol val="none"/>
          </c:marker>
          <c:cat>
            <c:strLit>
              <c:ptCount val="16"/>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Quarterly!$B$29:$T$29</c15:sqref>
                  </c15:fullRef>
                </c:ext>
              </c:extLst>
              <c:f>Quarterly!$E$29:$T$29</c:f>
              <c:numCache>
                <c:formatCode>_(* #,##0_);_(* \(#,##0\);_(* "-"??_);_(@_)</c:formatCode>
                <c:ptCount val="16"/>
                <c:pt idx="0">
                  <c:v>38273</c:v>
                </c:pt>
                <c:pt idx="1">
                  <c:v>38497</c:v>
                </c:pt>
                <c:pt idx="2">
                  <c:v>38820</c:v>
                </c:pt>
                <c:pt idx="3">
                  <c:v>38840</c:v>
                </c:pt>
                <c:pt idx="4">
                  <c:v>38227</c:v>
                </c:pt>
                <c:pt idx="5">
                  <c:v>38079</c:v>
                </c:pt>
                <c:pt idx="6">
                  <c:v>37474</c:v>
                </c:pt>
                <c:pt idx="7">
                  <c:v>37159</c:v>
                </c:pt>
                <c:pt idx="8">
                  <c:v>37047</c:v>
                </c:pt>
                <c:pt idx="9">
                  <c:v>37194</c:v>
                </c:pt>
                <c:pt idx="10">
                  <c:v>37236</c:v>
                </c:pt>
                <c:pt idx="11">
                  <c:v>37429</c:v>
                </c:pt>
                <c:pt idx="12">
                  <c:v>37727</c:v>
                </c:pt>
                <c:pt idx="13">
                  <c:v>38319</c:v>
                </c:pt>
                <c:pt idx="14">
                  <c:v>38905</c:v>
                </c:pt>
                <c:pt idx="15">
                  <c:v>39471</c:v>
                </c:pt>
              </c:numCache>
            </c:numRef>
          </c:val>
          <c:smooth val="0"/>
          <c:extLst>
            <c:ext xmlns:c15="http://schemas.microsoft.com/office/drawing/2012/chart" uri="{02D57815-91ED-43cb-92C2-25804820EDAC}">
              <c15:filteredCategoryTitle>
                <c15:cat>
                  <c:multiLvlStrRef>
                    <c:extLst>
                      <c:ext uri="{02D57815-91ED-43cb-92C2-25804820EDAC}">
                        <c15:formulaRef>
                          <c15:sqref>[7]Quarterly!$B$2:$T$2</c15:sqref>
                        </c15:formulaRef>
                      </c:ext>
                    </c:extLst>
                  </c:multiLvlStrRef>
                </c15:cat>
              </c15:filteredCategoryTitle>
            </c:ext>
            <c:ext xmlns:c16="http://schemas.microsoft.com/office/drawing/2014/chart" uri="{C3380CC4-5D6E-409C-BE32-E72D297353CC}">
              <c16:uniqueId val="{00000000-AD97-4BB8-A4EF-927B03C1AFD9}"/>
            </c:ext>
          </c:extLst>
        </c:ser>
        <c:dLbls>
          <c:showLegendKey val="0"/>
          <c:showVal val="0"/>
          <c:showCatName val="0"/>
          <c:showSerName val="0"/>
          <c:showPercent val="0"/>
          <c:showBubbleSize val="0"/>
        </c:dLbls>
        <c:smooth val="0"/>
        <c:axId val="773052248"/>
        <c:axId val="773053232"/>
      </c:lineChart>
      <c:catAx>
        <c:axId val="773052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773053232"/>
        <c:crosses val="autoZero"/>
        <c:auto val="1"/>
        <c:lblAlgn val="ctr"/>
        <c:lblOffset val="100"/>
        <c:noMultiLvlLbl val="0"/>
      </c:catAx>
      <c:valAx>
        <c:axId val="77305323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773052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Arial Narrow" panose="020B0606020202030204" pitchFamily="34" charset="0"/>
                <a:ea typeface="+mn-ea"/>
                <a:cs typeface="+mn-cs"/>
              </a:defRPr>
            </a:pPr>
            <a:r>
              <a:rPr lang="en-US"/>
              <a:t>Oracle (ORCL) Actual Revenues vs. Framework Forecasts</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n-US"/>
        </a:p>
      </c:txPr>
    </c:title>
    <c:autoTitleDeleted val="0"/>
    <c:plotArea>
      <c:layout/>
      <c:lineChart>
        <c:grouping val="standard"/>
        <c:varyColors val="0"/>
        <c:ser>
          <c:idx val="0"/>
          <c:order val="0"/>
          <c:tx>
            <c:strRef>
              <c:f>Updates!$B$2</c:f>
              <c:strCache>
                <c:ptCount val="1"/>
                <c:pt idx="0">
                  <c:v>Worst-Case</c:v>
                </c:pt>
              </c:strCache>
            </c:strRef>
          </c:tx>
          <c:spPr>
            <a:ln w="28575" cap="rnd">
              <a:solidFill>
                <a:srgbClr val="FFC000"/>
              </a:solidFill>
              <a:prstDash val="dash"/>
              <a:round/>
            </a:ln>
            <a:effectLst/>
          </c:spPr>
          <c:marker>
            <c:symbol val="none"/>
          </c:marker>
          <c:cat>
            <c:numRef>
              <c:f>Updates!$A$3:$A$17</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Updates!$B$3:$B$17</c:f>
              <c:numCache>
                <c:formatCode>General</c:formatCode>
                <c:ptCount val="15"/>
                <c:pt idx="9" formatCode="_(* #,##0_);_(* \(#,##0\);_(* &quot;-&quot;??_);_(@_)">
                  <c:v>38226</c:v>
                </c:pt>
                <c:pt idx="10" formatCode="_(* #,##0_);_(* \(#,##0\);_(* &quot;-&quot;??_);_(@_)">
                  <c:v>38226</c:v>
                </c:pt>
                <c:pt idx="11" formatCode="_(* #,##0_);_(* \(#,##0\);_(* &quot;-&quot;??_);_(@_)">
                  <c:v>38226</c:v>
                </c:pt>
                <c:pt idx="12" formatCode="_(* #,##0_);_(* \(#,##0\);_(* &quot;-&quot;??_);_(@_)">
                  <c:v>39372.78</c:v>
                </c:pt>
                <c:pt idx="13" formatCode="_(* #,##0_);_(* \(#,##0\);_(* &quot;-&quot;??_);_(@_)">
                  <c:v>40553.963400000001</c:v>
                </c:pt>
                <c:pt idx="14" formatCode="_(* #,##0_);_(* \(#,##0\);_(* &quot;-&quot;??_);_(@_)">
                  <c:v>41770.582302000003</c:v>
                </c:pt>
              </c:numCache>
            </c:numRef>
          </c:val>
          <c:smooth val="0"/>
          <c:extLst>
            <c:ext xmlns:c16="http://schemas.microsoft.com/office/drawing/2014/chart" uri="{C3380CC4-5D6E-409C-BE32-E72D297353CC}">
              <c16:uniqueId val="{00000000-52C2-4363-B049-C3E764C7E481}"/>
            </c:ext>
          </c:extLst>
        </c:ser>
        <c:ser>
          <c:idx val="1"/>
          <c:order val="1"/>
          <c:tx>
            <c:strRef>
              <c:f>Updates!$C$2</c:f>
              <c:strCache>
                <c:ptCount val="1"/>
                <c:pt idx="0">
                  <c:v>Actual</c:v>
                </c:pt>
              </c:strCache>
            </c:strRef>
          </c:tx>
          <c:spPr>
            <a:ln w="22225" cap="rnd">
              <a:solidFill>
                <a:schemeClr val="tx1"/>
              </a:solidFill>
              <a:round/>
            </a:ln>
            <a:effectLst/>
          </c:spPr>
          <c:marker>
            <c:symbol val="none"/>
          </c:marker>
          <c:dPt>
            <c:idx val="12"/>
            <c:marker>
              <c:symbol val="circle"/>
              <c:size val="7"/>
              <c:spPr>
                <a:noFill/>
                <a:ln w="9525">
                  <a:solidFill>
                    <a:schemeClr val="tx1"/>
                  </a:solidFill>
                </a:ln>
                <a:effectLst/>
              </c:spPr>
            </c:marker>
            <c:bubble3D val="0"/>
            <c:extLst>
              <c:ext xmlns:c16="http://schemas.microsoft.com/office/drawing/2014/chart" uri="{C3380CC4-5D6E-409C-BE32-E72D297353CC}">
                <c16:uniqueId val="{00000001-52C2-4363-B049-C3E764C7E481}"/>
              </c:ext>
            </c:extLst>
          </c:dPt>
          <c:cat>
            <c:numRef>
              <c:f>Updates!$A$3:$A$17</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Updates!$C$3:$C$17</c:f>
              <c:numCache>
                <c:formatCode>_(* #,##0_);_(* \(#,##0\);_(* "-"??_);_(@_)</c:formatCode>
                <c:ptCount val="15"/>
                <c:pt idx="0">
                  <c:v>14380</c:v>
                </c:pt>
                <c:pt idx="1">
                  <c:v>17996</c:v>
                </c:pt>
                <c:pt idx="2">
                  <c:v>22430</c:v>
                </c:pt>
                <c:pt idx="3">
                  <c:v>23252</c:v>
                </c:pt>
                <c:pt idx="4">
                  <c:v>26820</c:v>
                </c:pt>
                <c:pt idx="5">
                  <c:v>35622</c:v>
                </c:pt>
                <c:pt idx="6">
                  <c:v>37121</c:v>
                </c:pt>
                <c:pt idx="7">
                  <c:v>37180</c:v>
                </c:pt>
                <c:pt idx="8">
                  <c:v>38275</c:v>
                </c:pt>
                <c:pt idx="9">
                  <c:v>38226</c:v>
                </c:pt>
                <c:pt idx="10">
                  <c:v>37047</c:v>
                </c:pt>
                <c:pt idx="11">
                  <c:v>37728</c:v>
                </c:pt>
                <c:pt idx="12">
                  <c:v>39738</c:v>
                </c:pt>
              </c:numCache>
            </c:numRef>
          </c:val>
          <c:smooth val="0"/>
          <c:extLst>
            <c:ext xmlns:c16="http://schemas.microsoft.com/office/drawing/2014/chart" uri="{C3380CC4-5D6E-409C-BE32-E72D297353CC}">
              <c16:uniqueId val="{00000002-52C2-4363-B049-C3E764C7E481}"/>
            </c:ext>
          </c:extLst>
        </c:ser>
        <c:ser>
          <c:idx val="2"/>
          <c:order val="2"/>
          <c:tx>
            <c:strRef>
              <c:f>Updates!$D$2</c:f>
              <c:strCache>
                <c:ptCount val="1"/>
                <c:pt idx="0">
                  <c:v>Best-Case</c:v>
                </c:pt>
              </c:strCache>
            </c:strRef>
          </c:tx>
          <c:spPr>
            <a:ln w="28575" cap="rnd">
              <a:solidFill>
                <a:srgbClr val="0046AD"/>
              </a:solidFill>
              <a:prstDash val="dash"/>
              <a:round/>
            </a:ln>
            <a:effectLst/>
          </c:spPr>
          <c:marker>
            <c:symbol val="none"/>
          </c:marker>
          <c:cat>
            <c:numRef>
              <c:f>Updates!$A$3:$A$17</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Updates!$D$3:$D$17</c:f>
              <c:numCache>
                <c:formatCode>General</c:formatCode>
                <c:ptCount val="15"/>
                <c:pt idx="9" formatCode="_(* #,##0_);_(* \(#,##0\);_(* &quot;-&quot;??_);_(@_)">
                  <c:v>38226</c:v>
                </c:pt>
                <c:pt idx="10" formatCode="_(* #,##0_);_(* \(#,##0\);_(* &quot;-&quot;??_);_(@_)">
                  <c:v>38990.520000000004</c:v>
                </c:pt>
                <c:pt idx="11" formatCode="_(* #,##0_);_(* \(#,##0\);_(* &quot;-&quot;??_);_(@_)">
                  <c:v>40940.046000000009</c:v>
                </c:pt>
                <c:pt idx="12" formatCode="_(* #,##0_);_(* \(#,##0\);_(* &quot;-&quot;??_);_(@_)">
                  <c:v>42987.048300000009</c:v>
                </c:pt>
                <c:pt idx="13" formatCode="_(* #,##0_);_(* \(#,##0\);_(* &quot;-&quot;??_);_(@_)">
                  <c:v>45136.400715000011</c:v>
                </c:pt>
                <c:pt idx="14" formatCode="_(* #,##0_);_(* \(#,##0\);_(* &quot;-&quot;??_);_(@_)">
                  <c:v>47393.220750750013</c:v>
                </c:pt>
              </c:numCache>
            </c:numRef>
          </c:val>
          <c:smooth val="0"/>
          <c:extLst>
            <c:ext xmlns:c16="http://schemas.microsoft.com/office/drawing/2014/chart" uri="{C3380CC4-5D6E-409C-BE32-E72D297353CC}">
              <c16:uniqueId val="{00000003-52C2-4363-B049-C3E764C7E481}"/>
            </c:ext>
          </c:extLst>
        </c:ser>
        <c:dLbls>
          <c:showLegendKey val="0"/>
          <c:showVal val="0"/>
          <c:showCatName val="0"/>
          <c:showSerName val="0"/>
          <c:showPercent val="0"/>
          <c:showBubbleSize val="0"/>
        </c:dLbls>
        <c:smooth val="0"/>
        <c:axId val="555241048"/>
        <c:axId val="555243016"/>
      </c:lineChart>
      <c:catAx>
        <c:axId val="555241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555243016"/>
        <c:crosses val="autoZero"/>
        <c:auto val="1"/>
        <c:lblAlgn val="ctr"/>
        <c:lblOffset val="100"/>
        <c:noMultiLvlLbl val="0"/>
      </c:catAx>
      <c:valAx>
        <c:axId val="5552430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55524104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Arial Narrow" panose="020B0606020202030204" pitchFamily="34" charset="0"/>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Arial Narrow" panose="020B0606020202030204" pitchFamily="34" charset="0"/>
                <a:ea typeface="+mn-ea"/>
                <a:cs typeface="+mn-cs"/>
              </a:defRPr>
            </a:pPr>
            <a:r>
              <a:rPr lang="en-US"/>
              <a:t>Oracle (ORCL) Actual OCP vs. Framework Forecasts</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n-US"/>
        </a:p>
      </c:txPr>
    </c:title>
    <c:autoTitleDeleted val="0"/>
    <c:plotArea>
      <c:layout/>
      <c:lineChart>
        <c:grouping val="standard"/>
        <c:varyColors val="0"/>
        <c:ser>
          <c:idx val="0"/>
          <c:order val="0"/>
          <c:tx>
            <c:strRef>
              <c:f>Updates!$B$22</c:f>
              <c:strCache>
                <c:ptCount val="1"/>
                <c:pt idx="0">
                  <c:v>Worst-Case</c:v>
                </c:pt>
              </c:strCache>
            </c:strRef>
          </c:tx>
          <c:spPr>
            <a:ln w="28575" cap="rnd">
              <a:solidFill>
                <a:srgbClr val="FFC000"/>
              </a:solidFill>
              <a:prstDash val="dash"/>
              <a:round/>
            </a:ln>
            <a:effectLst/>
          </c:spPr>
          <c:marker>
            <c:symbol val="none"/>
          </c:marker>
          <c:cat>
            <c:numRef>
              <c:f>Updates!$A$23:$A$37</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Updates!$B$23:$B$37</c:f>
              <c:numCache>
                <c:formatCode>General</c:formatCode>
                <c:ptCount val="15"/>
                <c:pt idx="9" formatCode="_(* #,##0_);_(* \(#,##0\);_(* &quot;-&quot;??_);_(@_)">
                  <c:v>13846.64</c:v>
                </c:pt>
                <c:pt idx="10" formatCode="_(* #,##0_);_(* \(#,##0\);_(* &quot;-&quot;??_);_(@_)">
                  <c:v>12996.84</c:v>
                </c:pt>
                <c:pt idx="11" formatCode="_(* #,##0_);_(* \(#,##0\);_(* &quot;-&quot;??_);_(@_)">
                  <c:v>12996.84</c:v>
                </c:pt>
                <c:pt idx="12" formatCode="_(* #,##0_);_(* \(#,##0\);_(* &quot;-&quot;??_);_(@_)">
                  <c:v>13386.745200000001</c:v>
                </c:pt>
                <c:pt idx="13" formatCode="_(* #,##0_);_(* \(#,##0\);_(* &quot;-&quot;??_);_(@_)">
                  <c:v>13788.347556000001</c:v>
                </c:pt>
                <c:pt idx="14" formatCode="_(* #,##0_);_(* \(#,##0\);_(* &quot;-&quot;??_);_(@_)">
                  <c:v>14201.997982680003</c:v>
                </c:pt>
              </c:numCache>
            </c:numRef>
          </c:val>
          <c:smooth val="0"/>
          <c:extLst>
            <c:ext xmlns:c16="http://schemas.microsoft.com/office/drawing/2014/chart" uri="{C3380CC4-5D6E-409C-BE32-E72D297353CC}">
              <c16:uniqueId val="{00000000-6D09-4FCD-851D-084D5A6C5972}"/>
            </c:ext>
          </c:extLst>
        </c:ser>
        <c:ser>
          <c:idx val="1"/>
          <c:order val="1"/>
          <c:tx>
            <c:strRef>
              <c:f>Updates!$C$22</c:f>
              <c:strCache>
                <c:ptCount val="1"/>
                <c:pt idx="0">
                  <c:v>Actual</c:v>
                </c:pt>
              </c:strCache>
            </c:strRef>
          </c:tx>
          <c:spPr>
            <a:ln w="22225" cap="rnd">
              <a:solidFill>
                <a:schemeClr val="tx1"/>
              </a:solidFill>
              <a:round/>
            </a:ln>
            <a:effectLst/>
          </c:spPr>
          <c:marker>
            <c:symbol val="none"/>
          </c:marker>
          <c:dPt>
            <c:idx val="12"/>
            <c:marker>
              <c:symbol val="circle"/>
              <c:size val="7"/>
              <c:spPr>
                <a:noFill/>
                <a:ln w="9525">
                  <a:solidFill>
                    <a:schemeClr val="tx1"/>
                  </a:solidFill>
                </a:ln>
                <a:effectLst/>
              </c:spPr>
            </c:marker>
            <c:bubble3D val="0"/>
            <c:extLst>
              <c:ext xmlns:c16="http://schemas.microsoft.com/office/drawing/2014/chart" uri="{C3380CC4-5D6E-409C-BE32-E72D297353CC}">
                <c16:uniqueId val="{00000001-6D09-4FCD-851D-084D5A6C5972}"/>
              </c:ext>
            </c:extLst>
          </c:dPt>
          <c:cat>
            <c:numRef>
              <c:f>Updates!$A$23:$A$37</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Updates!$C$23:$C$37</c:f>
              <c:numCache>
                <c:formatCode>_(* #,##0_);_(* \(#,##0\);_(* "-"??_);_(@_)</c:formatCode>
                <c:ptCount val="15"/>
                <c:pt idx="0">
                  <c:v>4309.08</c:v>
                </c:pt>
                <c:pt idx="1">
                  <c:v>5261.04</c:v>
                </c:pt>
                <c:pt idx="2">
                  <c:v>7123.28</c:v>
                </c:pt>
                <c:pt idx="3">
                  <c:v>7981.48</c:v>
                </c:pt>
                <c:pt idx="4">
                  <c:v>8374.06</c:v>
                </c:pt>
                <c:pt idx="5">
                  <c:v>10834.96</c:v>
                </c:pt>
                <c:pt idx="6">
                  <c:v>13242.42</c:v>
                </c:pt>
                <c:pt idx="7">
                  <c:v>13661.62</c:v>
                </c:pt>
                <c:pt idx="8">
                  <c:v>14294.76</c:v>
                </c:pt>
                <c:pt idx="9">
                  <c:v>13846.64</c:v>
                </c:pt>
                <c:pt idx="10">
                  <c:v>12796.58</c:v>
                </c:pt>
                <c:pt idx="11">
                  <c:v>13106</c:v>
                </c:pt>
                <c:pt idx="12">
                  <c:v>14431.483768809756</c:v>
                </c:pt>
              </c:numCache>
            </c:numRef>
          </c:val>
          <c:smooth val="0"/>
          <c:extLst>
            <c:ext xmlns:c16="http://schemas.microsoft.com/office/drawing/2014/chart" uri="{C3380CC4-5D6E-409C-BE32-E72D297353CC}">
              <c16:uniqueId val="{00000002-6D09-4FCD-851D-084D5A6C5972}"/>
            </c:ext>
          </c:extLst>
        </c:ser>
        <c:ser>
          <c:idx val="2"/>
          <c:order val="2"/>
          <c:tx>
            <c:strRef>
              <c:f>Updates!$D$22</c:f>
              <c:strCache>
                <c:ptCount val="1"/>
                <c:pt idx="0">
                  <c:v>Best-Case</c:v>
                </c:pt>
              </c:strCache>
            </c:strRef>
          </c:tx>
          <c:spPr>
            <a:ln w="28575" cap="rnd">
              <a:solidFill>
                <a:srgbClr val="0046AD"/>
              </a:solidFill>
              <a:prstDash val="dash"/>
              <a:round/>
            </a:ln>
            <a:effectLst/>
          </c:spPr>
          <c:marker>
            <c:symbol val="none"/>
          </c:marker>
          <c:cat>
            <c:numRef>
              <c:f>Updates!$A$23:$A$37</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Updates!$D$23:$D$37</c:f>
              <c:numCache>
                <c:formatCode>General</c:formatCode>
                <c:ptCount val="15"/>
                <c:pt idx="9" formatCode="_(* #,##0_);_(* \(#,##0\);_(* &quot;-&quot;??_);_(@_)">
                  <c:v>13846.64</c:v>
                </c:pt>
                <c:pt idx="10" formatCode="_(* #,##0_);_(* \(#,##0\);_(* &quot;-&quot;??_);_(@_)">
                  <c:v>14816.397600000002</c:v>
                </c:pt>
                <c:pt idx="11" formatCode="_(* #,##0_);_(* \(#,##0\);_(* &quot;-&quot;??_);_(@_)">
                  <c:v>15557.217480000003</c:v>
                </c:pt>
                <c:pt idx="12" formatCode="_(* #,##0_);_(* \(#,##0\);_(* &quot;-&quot;??_);_(@_)">
                  <c:v>16335.078354000003</c:v>
                </c:pt>
                <c:pt idx="13" formatCode="_(* #,##0_);_(* \(#,##0\);_(* &quot;-&quot;??_);_(@_)">
                  <c:v>17151.832271700005</c:v>
                </c:pt>
                <c:pt idx="14" formatCode="_(* #,##0_);_(* \(#,##0\);_(* &quot;-&quot;??_);_(@_)">
                  <c:v>18009.423885285007</c:v>
                </c:pt>
              </c:numCache>
            </c:numRef>
          </c:val>
          <c:smooth val="0"/>
          <c:extLst>
            <c:ext xmlns:c16="http://schemas.microsoft.com/office/drawing/2014/chart" uri="{C3380CC4-5D6E-409C-BE32-E72D297353CC}">
              <c16:uniqueId val="{00000003-6D09-4FCD-851D-084D5A6C5972}"/>
            </c:ext>
          </c:extLst>
        </c:ser>
        <c:dLbls>
          <c:showLegendKey val="0"/>
          <c:showVal val="0"/>
          <c:showCatName val="0"/>
          <c:showSerName val="0"/>
          <c:showPercent val="0"/>
          <c:showBubbleSize val="0"/>
        </c:dLbls>
        <c:smooth val="0"/>
        <c:axId val="555241048"/>
        <c:axId val="555243016"/>
      </c:lineChart>
      <c:catAx>
        <c:axId val="555241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555243016"/>
        <c:crosses val="autoZero"/>
        <c:auto val="1"/>
        <c:lblAlgn val="ctr"/>
        <c:lblOffset val="100"/>
        <c:noMultiLvlLbl val="0"/>
      </c:catAx>
      <c:valAx>
        <c:axId val="5552430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55524104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Arial Narrow" panose="020B0606020202030204" pitchFamily="34" charset="0"/>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Arial Narrow" panose="020B0606020202030204" pitchFamily="34" charset="0"/>
                <a:ea typeface="+mn-ea"/>
                <a:cs typeface="+mn-cs"/>
              </a:defRPr>
            </a:pPr>
            <a:r>
              <a:rPr lang="en-US"/>
              <a:t>Oracle (ORCL) Actual FCFO vs. Framework Forecasts</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n-US"/>
        </a:p>
      </c:txPr>
    </c:title>
    <c:autoTitleDeleted val="0"/>
    <c:plotArea>
      <c:layout/>
      <c:lineChart>
        <c:grouping val="standard"/>
        <c:varyColors val="0"/>
        <c:ser>
          <c:idx val="0"/>
          <c:order val="0"/>
          <c:tx>
            <c:strRef>
              <c:f>Updates!$B$41</c:f>
              <c:strCache>
                <c:ptCount val="1"/>
                <c:pt idx="0">
                  <c:v>Worst-Case</c:v>
                </c:pt>
              </c:strCache>
            </c:strRef>
          </c:tx>
          <c:spPr>
            <a:ln w="28575" cap="rnd">
              <a:solidFill>
                <a:srgbClr val="FFC000"/>
              </a:solidFill>
              <a:prstDash val="dash"/>
              <a:round/>
            </a:ln>
            <a:effectLst/>
          </c:spPr>
          <c:marker>
            <c:symbol val="none"/>
          </c:marker>
          <c:cat>
            <c:numRef>
              <c:f>Updates!$A$42:$A$56</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Updates!$B$42:$B$56</c:f>
              <c:numCache>
                <c:formatCode>General</c:formatCode>
                <c:ptCount val="15"/>
                <c:pt idx="9" formatCode="_(* #,##0_);_(* \(#,##0\);_(* &quot;-&quot;??_);_(@_)">
                  <c:v>5710.22</c:v>
                </c:pt>
                <c:pt idx="10" formatCode="_(* #,##0_);_(* \(#,##0\);_(* &quot;-&quot;??_);_(@_)">
                  <c:v>7798.1039999999994</c:v>
                </c:pt>
                <c:pt idx="11" formatCode="_(* #,##0_);_(* \(#,##0\);_(* &quot;-&quot;??_);_(@_)">
                  <c:v>7798.1039999999994</c:v>
                </c:pt>
                <c:pt idx="12" formatCode="_(* #,##0_);_(* \(#,##0\);_(* &quot;-&quot;??_);_(@_)">
                  <c:v>8032.0471200000002</c:v>
                </c:pt>
                <c:pt idx="13" formatCode="_(* #,##0_);_(* \(#,##0\);_(* &quot;-&quot;??_);_(@_)">
                  <c:v>8273.0085336000011</c:v>
                </c:pt>
                <c:pt idx="14" formatCode="_(* #,##0_);_(* \(#,##0\);_(* &quot;-&quot;??_);_(@_)">
                  <c:v>8521.1987896080009</c:v>
                </c:pt>
              </c:numCache>
            </c:numRef>
          </c:val>
          <c:smooth val="0"/>
          <c:extLst>
            <c:ext xmlns:c16="http://schemas.microsoft.com/office/drawing/2014/chart" uri="{C3380CC4-5D6E-409C-BE32-E72D297353CC}">
              <c16:uniqueId val="{00000000-3204-43AA-86E0-681C318F1B33}"/>
            </c:ext>
          </c:extLst>
        </c:ser>
        <c:ser>
          <c:idx val="1"/>
          <c:order val="1"/>
          <c:tx>
            <c:strRef>
              <c:f>Updates!$C$41</c:f>
              <c:strCache>
                <c:ptCount val="1"/>
                <c:pt idx="0">
                  <c:v>Actual</c:v>
                </c:pt>
              </c:strCache>
            </c:strRef>
          </c:tx>
          <c:spPr>
            <a:ln w="22225" cap="rnd">
              <a:solidFill>
                <a:schemeClr val="tx1"/>
              </a:solidFill>
              <a:round/>
            </a:ln>
            <a:effectLst/>
          </c:spPr>
          <c:marker>
            <c:symbol val="none"/>
          </c:marker>
          <c:dPt>
            <c:idx val="12"/>
            <c:marker>
              <c:symbol val="circle"/>
              <c:size val="7"/>
              <c:spPr>
                <a:noFill/>
                <a:ln w="9525">
                  <a:solidFill>
                    <a:schemeClr val="tx1"/>
                  </a:solidFill>
                </a:ln>
                <a:effectLst/>
              </c:spPr>
            </c:marker>
            <c:bubble3D val="0"/>
            <c:extLst>
              <c:ext xmlns:c16="http://schemas.microsoft.com/office/drawing/2014/chart" uri="{C3380CC4-5D6E-409C-BE32-E72D297353CC}">
                <c16:uniqueId val="{00000001-3204-43AA-86E0-681C318F1B33}"/>
              </c:ext>
            </c:extLst>
          </c:dPt>
          <c:cat>
            <c:numRef>
              <c:f>Updates!$A$42:$A$56</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Updates!$C$42:$C$56</c:f>
              <c:numCache>
                <c:formatCode>_(* #,##0_);_(* \(#,##0\);_(* "-"??_);_(@_)</c:formatCode>
                <c:ptCount val="15"/>
                <c:pt idx="0">
                  <c:v>-1950.3599999999997</c:v>
                </c:pt>
                <c:pt idx="1">
                  <c:v>-673.05000000000018</c:v>
                </c:pt>
                <c:pt idx="2">
                  <c:v>-1970.8000000000002</c:v>
                </c:pt>
                <c:pt idx="3">
                  <c:v>5863.33</c:v>
                </c:pt>
                <c:pt idx="4">
                  <c:v>2296.92</c:v>
                </c:pt>
                <c:pt idx="5">
                  <c:v>7982.24</c:v>
                </c:pt>
                <c:pt idx="6">
                  <c:v>7851.76</c:v>
                </c:pt>
                <c:pt idx="7">
                  <c:v>9016.35</c:v>
                </c:pt>
                <c:pt idx="8">
                  <c:v>9558</c:v>
                </c:pt>
                <c:pt idx="9">
                  <c:v>5710.22</c:v>
                </c:pt>
                <c:pt idx="10">
                  <c:v>10835.7109778711</c:v>
                </c:pt>
                <c:pt idx="11">
                  <c:v>-961.36829859844875</c:v>
                </c:pt>
                <c:pt idx="12">
                  <c:v>11420.483768809756</c:v>
                </c:pt>
              </c:numCache>
            </c:numRef>
          </c:val>
          <c:smooth val="0"/>
          <c:extLst>
            <c:ext xmlns:c16="http://schemas.microsoft.com/office/drawing/2014/chart" uri="{C3380CC4-5D6E-409C-BE32-E72D297353CC}">
              <c16:uniqueId val="{00000002-3204-43AA-86E0-681C318F1B33}"/>
            </c:ext>
          </c:extLst>
        </c:ser>
        <c:ser>
          <c:idx val="2"/>
          <c:order val="2"/>
          <c:tx>
            <c:strRef>
              <c:f>Updates!$D$41</c:f>
              <c:strCache>
                <c:ptCount val="1"/>
                <c:pt idx="0">
                  <c:v>Best-Case</c:v>
                </c:pt>
              </c:strCache>
            </c:strRef>
          </c:tx>
          <c:spPr>
            <a:ln w="28575" cap="rnd">
              <a:solidFill>
                <a:srgbClr val="0046AD"/>
              </a:solidFill>
              <a:prstDash val="dash"/>
              <a:round/>
            </a:ln>
            <a:effectLst/>
          </c:spPr>
          <c:marker>
            <c:symbol val="none"/>
          </c:marker>
          <c:cat>
            <c:numRef>
              <c:f>Updates!$A$42:$A$56</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Updates!$D$42:$D$56</c:f>
              <c:numCache>
                <c:formatCode>General</c:formatCode>
                <c:ptCount val="15"/>
                <c:pt idx="9" formatCode="_(* #,##0_);_(* \(#,##0\);_(* &quot;-&quot;??_);_(@_)">
                  <c:v>5710.22</c:v>
                </c:pt>
                <c:pt idx="10" formatCode="_(* #,##0_);_(* \(#,##0\);_(* &quot;-&quot;??_);_(@_)">
                  <c:v>8889.8385600000001</c:v>
                </c:pt>
                <c:pt idx="11" formatCode="_(* #,##0_);_(* \(#,##0\);_(* &quot;-&quot;??_);_(@_)">
                  <c:v>9334.3304880000014</c:v>
                </c:pt>
                <c:pt idx="12" formatCode="_(* #,##0_);_(* \(#,##0\);_(* &quot;-&quot;??_);_(@_)">
                  <c:v>9801.0470124000021</c:v>
                </c:pt>
                <c:pt idx="13" formatCode="_(* #,##0_);_(* \(#,##0\);_(* &quot;-&quot;??_);_(@_)">
                  <c:v>10291.099363020003</c:v>
                </c:pt>
                <c:pt idx="14" formatCode="_(* #,##0_);_(* \(#,##0\);_(* &quot;-&quot;??_);_(@_)">
                  <c:v>10805.654331171005</c:v>
                </c:pt>
              </c:numCache>
            </c:numRef>
          </c:val>
          <c:smooth val="0"/>
          <c:extLst>
            <c:ext xmlns:c16="http://schemas.microsoft.com/office/drawing/2014/chart" uri="{C3380CC4-5D6E-409C-BE32-E72D297353CC}">
              <c16:uniqueId val="{00000003-3204-43AA-86E0-681C318F1B33}"/>
            </c:ext>
          </c:extLst>
        </c:ser>
        <c:dLbls>
          <c:showLegendKey val="0"/>
          <c:showVal val="0"/>
          <c:showCatName val="0"/>
          <c:showSerName val="0"/>
          <c:showPercent val="0"/>
          <c:showBubbleSize val="0"/>
        </c:dLbls>
        <c:smooth val="0"/>
        <c:axId val="555241048"/>
        <c:axId val="555243016"/>
      </c:lineChart>
      <c:catAx>
        <c:axId val="55524104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555243016"/>
        <c:crosses val="autoZero"/>
        <c:auto val="1"/>
        <c:lblAlgn val="ctr"/>
        <c:lblOffset val="100"/>
        <c:noMultiLvlLbl val="0"/>
      </c:catAx>
      <c:valAx>
        <c:axId val="5552430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55524104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Arial Narrow" panose="020B0606020202030204" pitchFamily="34" charset="0"/>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ysClr val="windowText" lastClr="000000"/>
                </a:solidFill>
                <a:latin typeface="Arial Narrow" panose="020B0606020202030204" pitchFamily="34" charset="0"/>
                <a:ea typeface="+mn-ea"/>
                <a:cs typeface="+mn-cs"/>
              </a:defRPr>
            </a:pPr>
            <a:r>
              <a:rPr lang="en-US"/>
              <a:t>Aggregate FCFO (FY2016-FY2018)</a:t>
            </a:r>
          </a:p>
          <a:p>
            <a:pPr>
              <a:defRPr/>
            </a:pPr>
            <a:r>
              <a:rPr lang="en-US" sz="1050"/>
              <a:t>Actual vs. Framework Forecasts</a:t>
            </a:r>
          </a:p>
        </c:rich>
      </c:tx>
      <c:overlay val="0"/>
      <c:spPr>
        <a:noFill/>
        <a:ln>
          <a:noFill/>
        </a:ln>
        <a:effectLst/>
      </c:spPr>
      <c:txPr>
        <a:bodyPr rot="0" spcFirstLastPara="1" vertOverflow="ellipsis" vert="horz" wrap="square" anchor="ctr" anchorCtr="1"/>
        <a:lstStyle/>
        <a:p>
          <a:pPr>
            <a:defRPr sz="126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Updates!$A$59</c:f>
              <c:strCache>
                <c:ptCount val="1"/>
                <c:pt idx="0">
                  <c:v>Aggregate FCFO</c:v>
                </c:pt>
              </c:strCache>
            </c:strRef>
          </c:tx>
          <c:spPr>
            <a:solidFill>
              <a:schemeClr val="accent1"/>
            </a:solidFill>
            <a:ln>
              <a:noFill/>
            </a:ln>
            <a:effectLst/>
          </c:spPr>
          <c:invertIfNegative val="0"/>
          <c:dPt>
            <c:idx val="0"/>
            <c:invertIfNegative val="0"/>
            <c:bubble3D val="0"/>
            <c:spPr>
              <a:noFill/>
              <a:ln w="19050">
                <a:solidFill>
                  <a:srgbClr val="FFC000"/>
                </a:solidFill>
              </a:ln>
              <a:effectLst/>
            </c:spPr>
            <c:extLst>
              <c:ext xmlns:c16="http://schemas.microsoft.com/office/drawing/2014/chart" uri="{C3380CC4-5D6E-409C-BE32-E72D297353CC}">
                <c16:uniqueId val="{00000001-9CCC-45E3-B6E8-E0873E6FFA82}"/>
              </c:ext>
            </c:extLst>
          </c:dPt>
          <c:dPt>
            <c:idx val="1"/>
            <c:invertIfNegative val="0"/>
            <c:bubble3D val="0"/>
            <c:spPr>
              <a:solidFill>
                <a:srgbClr val="0046AD"/>
              </a:solidFill>
              <a:ln>
                <a:noFill/>
              </a:ln>
              <a:effectLst/>
            </c:spPr>
            <c:extLst>
              <c:ext xmlns:c16="http://schemas.microsoft.com/office/drawing/2014/chart" uri="{C3380CC4-5D6E-409C-BE32-E72D297353CC}">
                <c16:uniqueId val="{00000003-9CCC-45E3-B6E8-E0873E6FFA82}"/>
              </c:ext>
            </c:extLst>
          </c:dPt>
          <c:dPt>
            <c:idx val="2"/>
            <c:invertIfNegative val="0"/>
            <c:bubble3D val="0"/>
            <c:spPr>
              <a:noFill/>
              <a:ln w="22225">
                <a:solidFill>
                  <a:srgbClr val="0046AD"/>
                </a:solidFill>
              </a:ln>
              <a:effectLst/>
            </c:spPr>
            <c:extLst>
              <c:ext xmlns:c16="http://schemas.microsoft.com/office/drawing/2014/chart" uri="{C3380CC4-5D6E-409C-BE32-E72D297353CC}">
                <c16:uniqueId val="{00000005-9CCC-45E3-B6E8-E0873E6FFA82}"/>
              </c:ext>
            </c:extLst>
          </c:dPt>
          <c:cat>
            <c:strRef>
              <c:f>Updates!$B$58:$D$58</c:f>
              <c:strCache>
                <c:ptCount val="3"/>
                <c:pt idx="0">
                  <c:v>Worst-Case</c:v>
                </c:pt>
                <c:pt idx="1">
                  <c:v>Actual</c:v>
                </c:pt>
                <c:pt idx="2">
                  <c:v>Best-Case</c:v>
                </c:pt>
              </c:strCache>
            </c:strRef>
          </c:cat>
          <c:val>
            <c:numRef>
              <c:f>Updates!$B$59:$D$59</c:f>
              <c:numCache>
                <c:formatCode>_(* #,##0_);_(* \(#,##0\);_(* "-"??_);_(@_)</c:formatCode>
                <c:ptCount val="3"/>
                <c:pt idx="0">
                  <c:v>23628.255119999998</c:v>
                </c:pt>
                <c:pt idx="1">
                  <c:v>21294.826448082407</c:v>
                </c:pt>
                <c:pt idx="2">
                  <c:v>28025.216060400006</c:v>
                </c:pt>
              </c:numCache>
            </c:numRef>
          </c:val>
          <c:extLst>
            <c:ext xmlns:c16="http://schemas.microsoft.com/office/drawing/2014/chart" uri="{C3380CC4-5D6E-409C-BE32-E72D297353CC}">
              <c16:uniqueId val="{00000006-9CCC-45E3-B6E8-E0873E6FFA82}"/>
            </c:ext>
          </c:extLst>
        </c:ser>
        <c:dLbls>
          <c:showLegendKey val="0"/>
          <c:showVal val="0"/>
          <c:showCatName val="0"/>
          <c:showSerName val="0"/>
          <c:showPercent val="0"/>
          <c:showBubbleSize val="0"/>
        </c:dLbls>
        <c:gapWidth val="219"/>
        <c:overlap val="-27"/>
        <c:axId val="913984872"/>
        <c:axId val="913983232"/>
      </c:barChart>
      <c:catAx>
        <c:axId val="913984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913983232"/>
        <c:crosses val="autoZero"/>
        <c:auto val="1"/>
        <c:lblAlgn val="ctr"/>
        <c:lblOffset val="100"/>
        <c:noMultiLvlLbl val="0"/>
      </c:catAx>
      <c:valAx>
        <c:axId val="91398323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9139848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r>
              <a:rPr lang="en-US" sz="1800"/>
              <a:t>Revenue History and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Data'!$A$2</c:f>
              <c:strCache>
                <c:ptCount val="1"/>
                <c:pt idx="0">
                  <c:v>Historical Revenues (LHS)</c:v>
                </c:pt>
              </c:strCache>
            </c:strRef>
          </c:tx>
          <c:spPr>
            <a:solidFill>
              <a:srgbClr val="0049AA"/>
            </a:solidFill>
            <a:ln>
              <a:noFill/>
            </a:ln>
            <a:effectLst/>
          </c:spPr>
          <c:invertIfNegative val="0"/>
          <c:cat>
            <c:numRef>
              <c:f>'Graphing Data'!$B$1:$P$1</c:f>
              <c:numCache>
                <c:formatCode>yyyy</c:formatCode>
                <c:ptCount val="15"/>
                <c:pt idx="0">
                  <c:v>39599</c:v>
                </c:pt>
                <c:pt idx="1">
                  <c:v>39964</c:v>
                </c:pt>
                <c:pt idx="2">
                  <c:v>40329</c:v>
                </c:pt>
                <c:pt idx="3">
                  <c:v>40694</c:v>
                </c:pt>
                <c:pt idx="4">
                  <c:v>41060</c:v>
                </c:pt>
                <c:pt idx="5">
                  <c:v>41425</c:v>
                </c:pt>
                <c:pt idx="6">
                  <c:v>41790</c:v>
                </c:pt>
                <c:pt idx="7">
                  <c:v>42155</c:v>
                </c:pt>
                <c:pt idx="8">
                  <c:v>42521</c:v>
                </c:pt>
                <c:pt idx="9">
                  <c:v>42886</c:v>
                </c:pt>
                <c:pt idx="10">
                  <c:v>43251</c:v>
                </c:pt>
                <c:pt idx="11">
                  <c:v>43616</c:v>
                </c:pt>
                <c:pt idx="12">
                  <c:v>43981</c:v>
                </c:pt>
                <c:pt idx="13">
                  <c:v>44346</c:v>
                </c:pt>
                <c:pt idx="14">
                  <c:v>44711</c:v>
                </c:pt>
              </c:numCache>
            </c:numRef>
          </c:cat>
          <c:val>
            <c:numRef>
              <c:f>'Graphing Data'!$B$2:$P$2</c:f>
              <c:numCache>
                <c:formatCode>_(* #,##0_);_(* \(#,##0\);_(* "-"??_);_(@_)</c:formatCode>
                <c:ptCount val="15"/>
                <c:pt idx="0">
                  <c:v>22430</c:v>
                </c:pt>
                <c:pt idx="1">
                  <c:v>23252</c:v>
                </c:pt>
                <c:pt idx="2">
                  <c:v>26820</c:v>
                </c:pt>
                <c:pt idx="3">
                  <c:v>35622</c:v>
                </c:pt>
                <c:pt idx="4">
                  <c:v>37121</c:v>
                </c:pt>
                <c:pt idx="5">
                  <c:v>37180</c:v>
                </c:pt>
                <c:pt idx="6">
                  <c:v>38275</c:v>
                </c:pt>
                <c:pt idx="7">
                  <c:v>38226</c:v>
                </c:pt>
                <c:pt idx="8">
                  <c:v>37047</c:v>
                </c:pt>
                <c:pt idx="9">
                  <c:v>37728</c:v>
                </c:pt>
              </c:numCache>
            </c:numRef>
          </c:val>
          <c:extLst>
            <c:ext xmlns:c16="http://schemas.microsoft.com/office/drawing/2014/chart" uri="{C3380CC4-5D6E-409C-BE32-E72D297353CC}">
              <c16:uniqueId val="{00000000-CA45-44D2-B1CD-8D856B34DE07}"/>
            </c:ext>
          </c:extLst>
        </c:ser>
        <c:ser>
          <c:idx val="1"/>
          <c:order val="1"/>
          <c:tx>
            <c:strRef>
              <c:f>'Graphing Data'!$A$3</c:f>
              <c:strCache>
                <c:ptCount val="1"/>
                <c:pt idx="0">
                  <c:v>Best Case Revenues (LHS)</c:v>
                </c:pt>
              </c:strCache>
            </c:strRef>
          </c:tx>
          <c:spPr>
            <a:solidFill>
              <a:srgbClr val="0049AA">
                <a:alpha val="50000"/>
              </a:srgbClr>
            </a:solidFill>
            <a:ln>
              <a:noFill/>
            </a:ln>
            <a:effectLst/>
          </c:spPr>
          <c:invertIfNegative val="0"/>
          <c:cat>
            <c:numRef>
              <c:f>'Graphing Data'!$B$1:$P$1</c:f>
              <c:numCache>
                <c:formatCode>yyyy</c:formatCode>
                <c:ptCount val="15"/>
                <c:pt idx="0">
                  <c:v>39599</c:v>
                </c:pt>
                <c:pt idx="1">
                  <c:v>39964</c:v>
                </c:pt>
                <c:pt idx="2">
                  <c:v>40329</c:v>
                </c:pt>
                <c:pt idx="3">
                  <c:v>40694</c:v>
                </c:pt>
                <c:pt idx="4">
                  <c:v>41060</c:v>
                </c:pt>
                <c:pt idx="5">
                  <c:v>41425</c:v>
                </c:pt>
                <c:pt idx="6">
                  <c:v>41790</c:v>
                </c:pt>
                <c:pt idx="7">
                  <c:v>42155</c:v>
                </c:pt>
                <c:pt idx="8">
                  <c:v>42521</c:v>
                </c:pt>
                <c:pt idx="9">
                  <c:v>42886</c:v>
                </c:pt>
                <c:pt idx="10">
                  <c:v>43251</c:v>
                </c:pt>
                <c:pt idx="11">
                  <c:v>43616</c:v>
                </c:pt>
                <c:pt idx="12">
                  <c:v>43981</c:v>
                </c:pt>
                <c:pt idx="13">
                  <c:v>44346</c:v>
                </c:pt>
                <c:pt idx="14">
                  <c:v>44711</c:v>
                </c:pt>
              </c:numCache>
            </c:numRef>
          </c:cat>
          <c:val>
            <c:numRef>
              <c:f>'Graphing Data'!$B$3:$P$3</c:f>
              <c:numCache>
                <c:formatCode>General</c:formatCode>
                <c:ptCount val="15"/>
                <c:pt idx="10" formatCode="_(* #,##0_);_(* \(#,##0\);_(* &quot;-&quot;??_);_(@_)">
                  <c:v>39878.495999999999</c:v>
                </c:pt>
                <c:pt idx="11" formatCode="_(* #,##0_);_(* \(#,##0\);_(* &quot;-&quot;??_);_(@_)">
                  <c:v>41698.667325538314</c:v>
                </c:pt>
                <c:pt idx="12" formatCode="_(* #,##0_);_(* \(#,##0\);_(* &quot;-&quot;??_);_(@_)">
                  <c:v>43853.585915499694</c:v>
                </c:pt>
                <c:pt idx="13" formatCode="_(* #,##0_);_(* \(#,##0\);_(* &quot;-&quot;??_);_(@_)">
                  <c:v>46396.377896411956</c:v>
                </c:pt>
                <c:pt idx="14" formatCode="_(* #,##0_);_(* \(#,##0\);_(* &quot;-&quot;??_);_(@_)">
                  <c:v>48830.195830791374</c:v>
                </c:pt>
              </c:numCache>
            </c:numRef>
          </c:val>
          <c:extLst>
            <c:ext xmlns:c16="http://schemas.microsoft.com/office/drawing/2014/chart" uri="{C3380CC4-5D6E-409C-BE32-E72D297353CC}">
              <c16:uniqueId val="{00000001-CA45-44D2-B1CD-8D856B34DE07}"/>
            </c:ext>
          </c:extLst>
        </c:ser>
        <c:ser>
          <c:idx val="2"/>
          <c:order val="2"/>
          <c:tx>
            <c:strRef>
              <c:f>'Graphing Data'!$A$4</c:f>
              <c:strCache>
                <c:ptCount val="1"/>
                <c:pt idx="0">
                  <c:v>Worst Case Revenues (LHS)</c:v>
                </c:pt>
              </c:strCache>
            </c:strRef>
          </c:tx>
          <c:spPr>
            <a:solidFill>
              <a:srgbClr val="FFC000">
                <a:alpha val="50000"/>
              </a:srgbClr>
            </a:solidFill>
            <a:ln>
              <a:noFill/>
            </a:ln>
            <a:effectLst/>
          </c:spPr>
          <c:invertIfNegative val="0"/>
          <c:cat>
            <c:numRef>
              <c:f>'Graphing Data'!$B$1:$P$1</c:f>
              <c:numCache>
                <c:formatCode>yyyy</c:formatCode>
                <c:ptCount val="15"/>
                <c:pt idx="0">
                  <c:v>39599</c:v>
                </c:pt>
                <c:pt idx="1">
                  <c:v>39964</c:v>
                </c:pt>
                <c:pt idx="2">
                  <c:v>40329</c:v>
                </c:pt>
                <c:pt idx="3">
                  <c:v>40694</c:v>
                </c:pt>
                <c:pt idx="4">
                  <c:v>41060</c:v>
                </c:pt>
                <c:pt idx="5">
                  <c:v>41425</c:v>
                </c:pt>
                <c:pt idx="6">
                  <c:v>41790</c:v>
                </c:pt>
                <c:pt idx="7">
                  <c:v>42155</c:v>
                </c:pt>
                <c:pt idx="8">
                  <c:v>42521</c:v>
                </c:pt>
                <c:pt idx="9">
                  <c:v>42886</c:v>
                </c:pt>
                <c:pt idx="10">
                  <c:v>43251</c:v>
                </c:pt>
                <c:pt idx="11">
                  <c:v>43616</c:v>
                </c:pt>
                <c:pt idx="12">
                  <c:v>43981</c:v>
                </c:pt>
                <c:pt idx="13">
                  <c:v>44346</c:v>
                </c:pt>
                <c:pt idx="14">
                  <c:v>44711</c:v>
                </c:pt>
              </c:numCache>
            </c:numRef>
          </c:cat>
          <c:val>
            <c:numRef>
              <c:f>'Graphing Data'!$B$4:$P$4</c:f>
              <c:numCache>
                <c:formatCode>General</c:formatCode>
                <c:ptCount val="15"/>
                <c:pt idx="10" formatCode="_(* #,##0_);_(* \(#,##0\);_(* &quot;-&quot;??_);_(@_)">
                  <c:v>39689.856</c:v>
                </c:pt>
                <c:pt idx="11" formatCode="_(* #,##0_);_(* \(#,##0\);_(* &quot;-&quot;??_);_(@_)">
                  <c:v>40337.638724730401</c:v>
                </c:pt>
                <c:pt idx="12" formatCode="_(* #,##0_);_(* \(#,##0\);_(* &quot;-&quot;??_);_(@_)">
                  <c:v>41352.434060070038</c:v>
                </c:pt>
                <c:pt idx="13" formatCode="_(* #,##0_);_(* \(#,##0\);_(* &quot;-&quot;??_);_(@_)">
                  <c:v>42311.09697538217</c:v>
                </c:pt>
                <c:pt idx="14" formatCode="_(* #,##0_);_(* \(#,##0\);_(* &quot;-&quot;??_);_(@_)">
                  <c:v>43034.275767621621</c:v>
                </c:pt>
              </c:numCache>
            </c:numRef>
          </c:val>
          <c:extLst>
            <c:ext xmlns:c16="http://schemas.microsoft.com/office/drawing/2014/chart" uri="{C3380CC4-5D6E-409C-BE32-E72D297353CC}">
              <c16:uniqueId val="{00000002-CA45-44D2-B1CD-8D856B34DE07}"/>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Data'!$A$5</c:f>
              <c:strCache>
                <c:ptCount val="1"/>
                <c:pt idx="0">
                  <c:v>Percent Revenue Change (RHS)</c:v>
                </c:pt>
              </c:strCache>
            </c:strRef>
          </c:tx>
          <c:spPr>
            <a:ln w="19050" cap="rnd">
              <a:solidFill>
                <a:schemeClr val="tx1"/>
              </a:solidFill>
              <a:round/>
            </a:ln>
            <a:effectLst/>
          </c:spPr>
          <c:marker>
            <c:symbol val="none"/>
          </c:marker>
          <c:cat>
            <c:numRef>
              <c:f>'Graphing Data'!$B$1:$P$1</c:f>
              <c:numCache>
                <c:formatCode>yyyy</c:formatCode>
                <c:ptCount val="15"/>
                <c:pt idx="0">
                  <c:v>39599</c:v>
                </c:pt>
                <c:pt idx="1">
                  <c:v>39964</c:v>
                </c:pt>
                <c:pt idx="2">
                  <c:v>40329</c:v>
                </c:pt>
                <c:pt idx="3">
                  <c:v>40694</c:v>
                </c:pt>
                <c:pt idx="4">
                  <c:v>41060</c:v>
                </c:pt>
                <c:pt idx="5">
                  <c:v>41425</c:v>
                </c:pt>
                <c:pt idx="6">
                  <c:v>41790</c:v>
                </c:pt>
                <c:pt idx="7">
                  <c:v>42155</c:v>
                </c:pt>
                <c:pt idx="8">
                  <c:v>42521</c:v>
                </c:pt>
                <c:pt idx="9">
                  <c:v>42886</c:v>
                </c:pt>
                <c:pt idx="10">
                  <c:v>43251</c:v>
                </c:pt>
                <c:pt idx="11">
                  <c:v>43616</c:v>
                </c:pt>
                <c:pt idx="12">
                  <c:v>43981</c:v>
                </c:pt>
                <c:pt idx="13">
                  <c:v>44346</c:v>
                </c:pt>
                <c:pt idx="14">
                  <c:v>44711</c:v>
                </c:pt>
              </c:numCache>
            </c:numRef>
          </c:cat>
          <c:val>
            <c:numRef>
              <c:f>'Graphing Data'!$B$5:$P$5</c:f>
              <c:numCache>
                <c:formatCode>0%</c:formatCode>
                <c:ptCount val="15"/>
                <c:pt idx="1">
                  <c:v>3.6647347302719568E-2</c:v>
                </c:pt>
                <c:pt idx="2">
                  <c:v>0.15344916566316869</c:v>
                </c:pt>
                <c:pt idx="3">
                  <c:v>0.32818791946308723</c:v>
                </c:pt>
                <c:pt idx="4">
                  <c:v>4.2080736623435033E-2</c:v>
                </c:pt>
                <c:pt idx="5">
                  <c:v>1.5893968373696943E-3</c:v>
                </c:pt>
                <c:pt idx="6">
                  <c:v>2.9451317912856378E-2</c:v>
                </c:pt>
                <c:pt idx="7">
                  <c:v>-1.2802090137165045E-3</c:v>
                </c:pt>
                <c:pt idx="8">
                  <c:v>-3.084288180819339E-2</c:v>
                </c:pt>
                <c:pt idx="9">
                  <c:v>1.8382055227143868E-2</c:v>
                </c:pt>
              </c:numCache>
            </c:numRef>
          </c:val>
          <c:smooth val="0"/>
          <c:extLst>
            <c:ext xmlns:c16="http://schemas.microsoft.com/office/drawing/2014/chart" uri="{C3380CC4-5D6E-409C-BE32-E72D297353CC}">
              <c16:uniqueId val="{00000003-CA45-44D2-B1CD-8D856B34DE07}"/>
            </c:ext>
          </c:extLst>
        </c:ser>
        <c:ser>
          <c:idx val="4"/>
          <c:order val="4"/>
          <c:tx>
            <c:strRef>
              <c:f>'Graphing Data'!$A$6</c:f>
              <c:strCache>
                <c:ptCount val="1"/>
                <c:pt idx="0">
                  <c:v>Best Case Pct Change (RHS)</c:v>
                </c:pt>
              </c:strCache>
            </c:strRef>
          </c:tx>
          <c:spPr>
            <a:ln w="19050" cap="rnd">
              <a:solidFill>
                <a:schemeClr val="tx1"/>
              </a:solidFill>
              <a:prstDash val="dash"/>
              <a:round/>
            </a:ln>
            <a:effectLst/>
          </c:spPr>
          <c:marker>
            <c:symbol val="none"/>
          </c:marker>
          <c:cat>
            <c:numRef>
              <c:f>'Graphing Data'!$B$1:$P$1</c:f>
              <c:numCache>
                <c:formatCode>yyyy</c:formatCode>
                <c:ptCount val="15"/>
                <c:pt idx="0">
                  <c:v>39599</c:v>
                </c:pt>
                <c:pt idx="1">
                  <c:v>39964</c:v>
                </c:pt>
                <c:pt idx="2">
                  <c:v>40329</c:v>
                </c:pt>
                <c:pt idx="3">
                  <c:v>40694</c:v>
                </c:pt>
                <c:pt idx="4">
                  <c:v>41060</c:v>
                </c:pt>
                <c:pt idx="5">
                  <c:v>41425</c:v>
                </c:pt>
                <c:pt idx="6">
                  <c:v>41790</c:v>
                </c:pt>
                <c:pt idx="7">
                  <c:v>42155</c:v>
                </c:pt>
                <c:pt idx="8">
                  <c:v>42521</c:v>
                </c:pt>
                <c:pt idx="9">
                  <c:v>42886</c:v>
                </c:pt>
                <c:pt idx="10">
                  <c:v>43251</c:v>
                </c:pt>
                <c:pt idx="11">
                  <c:v>43616</c:v>
                </c:pt>
                <c:pt idx="12">
                  <c:v>43981</c:v>
                </c:pt>
                <c:pt idx="13">
                  <c:v>44346</c:v>
                </c:pt>
                <c:pt idx="14">
                  <c:v>44711</c:v>
                </c:pt>
              </c:numCache>
            </c:numRef>
          </c:cat>
          <c:val>
            <c:numRef>
              <c:f>'Graphing Data'!$B$6:$P$6</c:f>
              <c:numCache>
                <c:formatCode>General</c:formatCode>
                <c:ptCount val="15"/>
                <c:pt idx="9" formatCode="0%">
                  <c:v>1.8382055227143868E-2</c:v>
                </c:pt>
                <c:pt idx="10" formatCode="0%">
                  <c:v>5.7000000000000002E-2</c:v>
                </c:pt>
                <c:pt idx="11" formatCode="0%">
                  <c:v>4.5642928096844892E-2</c:v>
                </c:pt>
                <c:pt idx="12" formatCode="0%">
                  <c:v>5.1678356364199818E-2</c:v>
                </c:pt>
                <c:pt idx="13" formatCode="0%">
                  <c:v>5.7983672893065163E-2</c:v>
                </c:pt>
                <c:pt idx="14" formatCode="0%">
                  <c:v>5.2457067657594836E-2</c:v>
                </c:pt>
              </c:numCache>
            </c:numRef>
          </c:val>
          <c:smooth val="0"/>
          <c:extLst>
            <c:ext xmlns:c16="http://schemas.microsoft.com/office/drawing/2014/chart" uri="{C3380CC4-5D6E-409C-BE32-E72D297353CC}">
              <c16:uniqueId val="{00000004-CA45-44D2-B1CD-8D856B34DE07}"/>
            </c:ext>
          </c:extLst>
        </c:ser>
        <c:ser>
          <c:idx val="5"/>
          <c:order val="5"/>
          <c:tx>
            <c:strRef>
              <c:f>'Graphing Data'!$A$7</c:f>
              <c:strCache>
                <c:ptCount val="1"/>
                <c:pt idx="0">
                  <c:v>Worst Case Pct Change (RHS)</c:v>
                </c:pt>
              </c:strCache>
            </c:strRef>
          </c:tx>
          <c:spPr>
            <a:ln w="19050" cap="rnd">
              <a:solidFill>
                <a:schemeClr val="tx1"/>
              </a:solidFill>
              <a:prstDash val="sysDot"/>
              <a:round/>
            </a:ln>
            <a:effectLst/>
          </c:spPr>
          <c:marker>
            <c:symbol val="none"/>
          </c:marker>
          <c:cat>
            <c:numRef>
              <c:f>'Graphing Data'!$B$1:$P$1</c:f>
              <c:numCache>
                <c:formatCode>yyyy</c:formatCode>
                <c:ptCount val="15"/>
                <c:pt idx="0">
                  <c:v>39599</c:v>
                </c:pt>
                <c:pt idx="1">
                  <c:v>39964</c:v>
                </c:pt>
                <c:pt idx="2">
                  <c:v>40329</c:v>
                </c:pt>
                <c:pt idx="3">
                  <c:v>40694</c:v>
                </c:pt>
                <c:pt idx="4">
                  <c:v>41060</c:v>
                </c:pt>
                <c:pt idx="5">
                  <c:v>41425</c:v>
                </c:pt>
                <c:pt idx="6">
                  <c:v>41790</c:v>
                </c:pt>
                <c:pt idx="7">
                  <c:v>42155</c:v>
                </c:pt>
                <c:pt idx="8">
                  <c:v>42521</c:v>
                </c:pt>
                <c:pt idx="9">
                  <c:v>42886</c:v>
                </c:pt>
                <c:pt idx="10">
                  <c:v>43251</c:v>
                </c:pt>
                <c:pt idx="11">
                  <c:v>43616</c:v>
                </c:pt>
                <c:pt idx="12">
                  <c:v>43981</c:v>
                </c:pt>
                <c:pt idx="13">
                  <c:v>44346</c:v>
                </c:pt>
                <c:pt idx="14">
                  <c:v>44711</c:v>
                </c:pt>
              </c:numCache>
            </c:numRef>
          </c:cat>
          <c:val>
            <c:numRef>
              <c:f>'Graphing Data'!$B$7:$P$7</c:f>
              <c:numCache>
                <c:formatCode>General</c:formatCode>
                <c:ptCount val="15"/>
                <c:pt idx="9" formatCode="0%">
                  <c:v>1.8382055227143868E-2</c:v>
                </c:pt>
                <c:pt idx="10" formatCode="0%">
                  <c:v>5.1999999999999998E-2</c:v>
                </c:pt>
                <c:pt idx="11" formatCode="0%">
                  <c:v>1.6321115519552398E-2</c:v>
                </c:pt>
                <c:pt idx="12" formatCode="0%">
                  <c:v>2.5157529479222562E-2</c:v>
                </c:pt>
                <c:pt idx="13" formatCode="0%">
                  <c:v>2.3182744549439249E-2</c:v>
                </c:pt>
                <c:pt idx="14" formatCode="0%">
                  <c:v>1.7091941451204073E-2</c:v>
                </c:pt>
              </c:numCache>
            </c:numRef>
          </c:val>
          <c:smooth val="0"/>
          <c:extLst>
            <c:ext xmlns:c16="http://schemas.microsoft.com/office/drawing/2014/chart" uri="{C3380CC4-5D6E-409C-BE32-E72D297353CC}">
              <c16:uniqueId val="{00000005-CA45-44D2-B1CD-8D856B34DE07}"/>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Narrow" panose="020B0606020202030204" pitchFamily="34" charset="0"/>
        </a:defRPr>
      </a:pPr>
      <a:endParaRPr lang="en-US"/>
    </a:p>
  </c:txPr>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r>
              <a:rPr lang="en-US" sz="1800"/>
              <a:t>Owners' Cash Profit History and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Data'!$A$10</c:f>
              <c:strCache>
                <c:ptCount val="1"/>
                <c:pt idx="0">
                  <c:v>Historical OCP (LHS)</c:v>
                </c:pt>
              </c:strCache>
            </c:strRef>
          </c:tx>
          <c:spPr>
            <a:solidFill>
              <a:srgbClr val="0049AA"/>
            </a:solidFill>
            <a:ln>
              <a:noFill/>
            </a:ln>
            <a:effectLst/>
          </c:spPr>
          <c:invertIfNegative val="0"/>
          <c:cat>
            <c:numRef>
              <c:f>'Graphing Data'!$B$9:$P$9</c:f>
              <c:numCache>
                <c:formatCode>yyyy</c:formatCode>
                <c:ptCount val="15"/>
                <c:pt idx="0">
                  <c:v>39599</c:v>
                </c:pt>
                <c:pt idx="1">
                  <c:v>39964</c:v>
                </c:pt>
                <c:pt idx="2">
                  <c:v>40329</c:v>
                </c:pt>
                <c:pt idx="3">
                  <c:v>40694</c:v>
                </c:pt>
                <c:pt idx="4">
                  <c:v>41060</c:v>
                </c:pt>
                <c:pt idx="5">
                  <c:v>41425</c:v>
                </c:pt>
                <c:pt idx="6">
                  <c:v>41790</c:v>
                </c:pt>
                <c:pt idx="7">
                  <c:v>42155</c:v>
                </c:pt>
                <c:pt idx="8">
                  <c:v>42521</c:v>
                </c:pt>
                <c:pt idx="9">
                  <c:v>42886</c:v>
                </c:pt>
                <c:pt idx="10">
                  <c:v>43251</c:v>
                </c:pt>
                <c:pt idx="11">
                  <c:v>43616</c:v>
                </c:pt>
                <c:pt idx="12">
                  <c:v>43981</c:v>
                </c:pt>
                <c:pt idx="13">
                  <c:v>44346</c:v>
                </c:pt>
                <c:pt idx="14">
                  <c:v>44711</c:v>
                </c:pt>
              </c:numCache>
            </c:numRef>
          </c:cat>
          <c:val>
            <c:numRef>
              <c:f>'Graphing Data'!$B$10:$P$10</c:f>
              <c:numCache>
                <c:formatCode>_(* #,##0_);_(* \(#,##0\);_(* "-"??_);_(@_)</c:formatCode>
                <c:ptCount val="15"/>
                <c:pt idx="0">
                  <c:v>7123.28</c:v>
                </c:pt>
                <c:pt idx="1">
                  <c:v>7981.48</c:v>
                </c:pt>
                <c:pt idx="2">
                  <c:v>8374.06</c:v>
                </c:pt>
                <c:pt idx="3">
                  <c:v>10834.96</c:v>
                </c:pt>
                <c:pt idx="4">
                  <c:v>13242.42</c:v>
                </c:pt>
                <c:pt idx="5">
                  <c:v>13661.62</c:v>
                </c:pt>
                <c:pt idx="6">
                  <c:v>14294.76</c:v>
                </c:pt>
                <c:pt idx="7">
                  <c:v>13846.64</c:v>
                </c:pt>
                <c:pt idx="8">
                  <c:v>12796.58</c:v>
                </c:pt>
                <c:pt idx="9">
                  <c:v>13106</c:v>
                </c:pt>
              </c:numCache>
            </c:numRef>
          </c:val>
          <c:extLst>
            <c:ext xmlns:c16="http://schemas.microsoft.com/office/drawing/2014/chart" uri="{C3380CC4-5D6E-409C-BE32-E72D297353CC}">
              <c16:uniqueId val="{00000000-9ACD-4065-A5D8-C1C7F43EBDF1}"/>
            </c:ext>
          </c:extLst>
        </c:ser>
        <c:ser>
          <c:idx val="1"/>
          <c:order val="1"/>
          <c:tx>
            <c:strRef>
              <c:f>'Graphing Data'!$A$11</c:f>
              <c:strCache>
                <c:ptCount val="1"/>
                <c:pt idx="0">
                  <c:v>Best Case OCP (LHS)</c:v>
                </c:pt>
              </c:strCache>
            </c:strRef>
          </c:tx>
          <c:spPr>
            <a:solidFill>
              <a:srgbClr val="0049AA">
                <a:alpha val="50000"/>
              </a:srgbClr>
            </a:solidFill>
            <a:ln>
              <a:noFill/>
            </a:ln>
            <a:effectLst/>
          </c:spPr>
          <c:invertIfNegative val="0"/>
          <c:cat>
            <c:numRef>
              <c:f>'Graphing Data'!$B$9:$P$9</c:f>
              <c:numCache>
                <c:formatCode>yyyy</c:formatCode>
                <c:ptCount val="15"/>
                <c:pt idx="0">
                  <c:v>39599</c:v>
                </c:pt>
                <c:pt idx="1">
                  <c:v>39964</c:v>
                </c:pt>
                <c:pt idx="2">
                  <c:v>40329</c:v>
                </c:pt>
                <c:pt idx="3">
                  <c:v>40694</c:v>
                </c:pt>
                <c:pt idx="4">
                  <c:v>41060</c:v>
                </c:pt>
                <c:pt idx="5">
                  <c:v>41425</c:v>
                </c:pt>
                <c:pt idx="6">
                  <c:v>41790</c:v>
                </c:pt>
                <c:pt idx="7">
                  <c:v>42155</c:v>
                </c:pt>
                <c:pt idx="8">
                  <c:v>42521</c:v>
                </c:pt>
                <c:pt idx="9">
                  <c:v>42886</c:v>
                </c:pt>
                <c:pt idx="10">
                  <c:v>43251</c:v>
                </c:pt>
                <c:pt idx="11">
                  <c:v>43616</c:v>
                </c:pt>
                <c:pt idx="12">
                  <c:v>43981</c:v>
                </c:pt>
                <c:pt idx="13">
                  <c:v>44346</c:v>
                </c:pt>
                <c:pt idx="14">
                  <c:v>44711</c:v>
                </c:pt>
              </c:numCache>
            </c:numRef>
          </c:cat>
          <c:val>
            <c:numRef>
              <c:f>'Graphing Data'!$B$11:$P$11</c:f>
              <c:numCache>
                <c:formatCode>General</c:formatCode>
                <c:ptCount val="15"/>
                <c:pt idx="10" formatCode="_(* #,##0_);_(* \(#,##0\);_(* &quot;-&quot;??_);_(@_)">
                  <c:v>15153.82848</c:v>
                </c:pt>
                <c:pt idx="11" formatCode="_(* #,##0_);_(* \(#,##0\);_(* &quot;-&quot;??_);_(@_)">
                  <c:v>15845.49358370456</c:v>
                </c:pt>
                <c:pt idx="12" formatCode="_(* #,##0_);_(* \(#,##0\);_(* &quot;-&quot;??_);_(@_)">
                  <c:v>16664.362647889884</c:v>
                </c:pt>
                <c:pt idx="13" formatCode="_(* #,##0_);_(* \(#,##0\);_(* &quot;-&quot;??_);_(@_)">
                  <c:v>17630.623600636543</c:v>
                </c:pt>
                <c:pt idx="14" formatCode="_(* #,##0_);_(* \(#,##0\);_(* &quot;-&quot;??_);_(@_)">
                  <c:v>18555.474415700723</c:v>
                </c:pt>
              </c:numCache>
            </c:numRef>
          </c:val>
          <c:extLst>
            <c:ext xmlns:c16="http://schemas.microsoft.com/office/drawing/2014/chart" uri="{C3380CC4-5D6E-409C-BE32-E72D297353CC}">
              <c16:uniqueId val="{00000001-9ACD-4065-A5D8-C1C7F43EBDF1}"/>
            </c:ext>
          </c:extLst>
        </c:ser>
        <c:ser>
          <c:idx val="2"/>
          <c:order val="2"/>
          <c:tx>
            <c:strRef>
              <c:f>'Graphing Data'!$A$12</c:f>
              <c:strCache>
                <c:ptCount val="1"/>
                <c:pt idx="0">
                  <c:v>Worst Case OCP (LHS)</c:v>
                </c:pt>
              </c:strCache>
            </c:strRef>
          </c:tx>
          <c:spPr>
            <a:solidFill>
              <a:srgbClr val="FFC000">
                <a:alpha val="50000"/>
              </a:srgbClr>
            </a:solidFill>
            <a:ln>
              <a:noFill/>
            </a:ln>
            <a:effectLst/>
          </c:spPr>
          <c:invertIfNegative val="0"/>
          <c:cat>
            <c:numRef>
              <c:f>'Graphing Data'!$B$9:$P$9</c:f>
              <c:numCache>
                <c:formatCode>yyyy</c:formatCode>
                <c:ptCount val="15"/>
                <c:pt idx="0">
                  <c:v>39599</c:v>
                </c:pt>
                <c:pt idx="1">
                  <c:v>39964</c:v>
                </c:pt>
                <c:pt idx="2">
                  <c:v>40329</c:v>
                </c:pt>
                <c:pt idx="3">
                  <c:v>40694</c:v>
                </c:pt>
                <c:pt idx="4">
                  <c:v>41060</c:v>
                </c:pt>
                <c:pt idx="5">
                  <c:v>41425</c:v>
                </c:pt>
                <c:pt idx="6">
                  <c:v>41790</c:v>
                </c:pt>
                <c:pt idx="7">
                  <c:v>42155</c:v>
                </c:pt>
                <c:pt idx="8">
                  <c:v>42521</c:v>
                </c:pt>
                <c:pt idx="9">
                  <c:v>42886</c:v>
                </c:pt>
                <c:pt idx="10">
                  <c:v>43251</c:v>
                </c:pt>
                <c:pt idx="11">
                  <c:v>43616</c:v>
                </c:pt>
                <c:pt idx="12">
                  <c:v>43981</c:v>
                </c:pt>
                <c:pt idx="13">
                  <c:v>44346</c:v>
                </c:pt>
                <c:pt idx="14">
                  <c:v>44711</c:v>
                </c:pt>
              </c:numCache>
            </c:numRef>
          </c:cat>
          <c:val>
            <c:numRef>
              <c:f>'Graphing Data'!$B$12:$P$12</c:f>
              <c:numCache>
                <c:formatCode>General</c:formatCode>
                <c:ptCount val="15"/>
                <c:pt idx="10" formatCode="_(* #,##0_);_(* \(#,##0\);_(* &quot;-&quot;??_);_(@_)">
                  <c:v>13494.55104</c:v>
                </c:pt>
                <c:pt idx="11" formatCode="_(* #,##0_);_(* \(#,##0\);_(* &quot;-&quot;??_);_(@_)">
                  <c:v>13714.797166408338</c:v>
                </c:pt>
                <c:pt idx="12" formatCode="_(* #,##0_);_(* \(#,##0\);_(* &quot;-&quot;??_);_(@_)">
                  <c:v>14059.827580423815</c:v>
                </c:pt>
                <c:pt idx="13" formatCode="_(* #,##0_);_(* \(#,##0\);_(* &quot;-&quot;??_);_(@_)">
                  <c:v>14385.772971629938</c:v>
                </c:pt>
                <c:pt idx="14" formatCode="_(* #,##0_);_(* \(#,##0\);_(* &quot;-&quot;??_);_(@_)">
                  <c:v>14631.653760991352</c:v>
                </c:pt>
              </c:numCache>
            </c:numRef>
          </c:val>
          <c:extLst>
            <c:ext xmlns:c16="http://schemas.microsoft.com/office/drawing/2014/chart" uri="{C3380CC4-5D6E-409C-BE32-E72D297353CC}">
              <c16:uniqueId val="{00000002-9ACD-4065-A5D8-C1C7F43EBDF1}"/>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Data'!$A$13</c:f>
              <c:strCache>
                <c:ptCount val="1"/>
                <c:pt idx="0">
                  <c:v>OCP Margin (RHS)</c:v>
                </c:pt>
              </c:strCache>
            </c:strRef>
          </c:tx>
          <c:spPr>
            <a:ln w="19050" cap="rnd">
              <a:solidFill>
                <a:schemeClr val="tx1"/>
              </a:solidFill>
              <a:round/>
            </a:ln>
            <a:effectLst/>
          </c:spPr>
          <c:marker>
            <c:symbol val="none"/>
          </c:marker>
          <c:cat>
            <c:numRef>
              <c:f>'Graphing Data'!$B$9:$P$9</c:f>
              <c:numCache>
                <c:formatCode>yyyy</c:formatCode>
                <c:ptCount val="15"/>
                <c:pt idx="0">
                  <c:v>39599</c:v>
                </c:pt>
                <c:pt idx="1">
                  <c:v>39964</c:v>
                </c:pt>
                <c:pt idx="2">
                  <c:v>40329</c:v>
                </c:pt>
                <c:pt idx="3">
                  <c:v>40694</c:v>
                </c:pt>
                <c:pt idx="4">
                  <c:v>41060</c:v>
                </c:pt>
                <c:pt idx="5">
                  <c:v>41425</c:v>
                </c:pt>
                <c:pt idx="6">
                  <c:v>41790</c:v>
                </c:pt>
                <c:pt idx="7">
                  <c:v>42155</c:v>
                </c:pt>
                <c:pt idx="8">
                  <c:v>42521</c:v>
                </c:pt>
                <c:pt idx="9">
                  <c:v>42886</c:v>
                </c:pt>
                <c:pt idx="10">
                  <c:v>43251</c:v>
                </c:pt>
                <c:pt idx="11">
                  <c:v>43616</c:v>
                </c:pt>
                <c:pt idx="12">
                  <c:v>43981</c:v>
                </c:pt>
                <c:pt idx="13">
                  <c:v>44346</c:v>
                </c:pt>
                <c:pt idx="14">
                  <c:v>44711</c:v>
                </c:pt>
              </c:numCache>
            </c:numRef>
          </c:cat>
          <c:val>
            <c:numRef>
              <c:f>'Graphing Data'!$B$13:$P$13</c:f>
              <c:numCache>
                <c:formatCode>0%</c:formatCode>
                <c:ptCount val="15"/>
                <c:pt idx="0">
                  <c:v>0.31757824342398572</c:v>
                </c:pt>
                <c:pt idx="1">
                  <c:v>0.34325993462927917</c:v>
                </c:pt>
                <c:pt idx="2">
                  <c:v>0.31223191648023862</c:v>
                </c:pt>
                <c:pt idx="3">
                  <c:v>0.30416484195160293</c:v>
                </c:pt>
                <c:pt idx="4">
                  <c:v>0.35673661808679724</c:v>
                </c:pt>
                <c:pt idx="5">
                  <c:v>0.36744540075309307</c:v>
                </c:pt>
                <c:pt idx="6">
                  <c:v>0.37347511430437624</c:v>
                </c:pt>
                <c:pt idx="7">
                  <c:v>0.36223094229058755</c:v>
                </c:pt>
                <c:pt idx="8">
                  <c:v>0.34541474343401624</c:v>
                </c:pt>
                <c:pt idx="9">
                  <c:v>0.34738125530110264</c:v>
                </c:pt>
              </c:numCache>
            </c:numRef>
          </c:val>
          <c:smooth val="0"/>
          <c:extLst>
            <c:ext xmlns:c16="http://schemas.microsoft.com/office/drawing/2014/chart" uri="{C3380CC4-5D6E-409C-BE32-E72D297353CC}">
              <c16:uniqueId val="{00000003-9ACD-4065-A5D8-C1C7F43EBDF1}"/>
            </c:ext>
          </c:extLst>
        </c:ser>
        <c:ser>
          <c:idx val="4"/>
          <c:order val="4"/>
          <c:tx>
            <c:strRef>
              <c:f>'Graphing Data'!$A$14</c:f>
              <c:strCache>
                <c:ptCount val="1"/>
                <c:pt idx="0">
                  <c:v>Best Case OCP Margin (RHS)</c:v>
                </c:pt>
              </c:strCache>
            </c:strRef>
          </c:tx>
          <c:spPr>
            <a:ln w="19050" cap="rnd">
              <a:solidFill>
                <a:schemeClr val="tx1"/>
              </a:solidFill>
              <a:prstDash val="dash"/>
              <a:round/>
            </a:ln>
            <a:effectLst/>
          </c:spPr>
          <c:marker>
            <c:symbol val="none"/>
          </c:marker>
          <c:cat>
            <c:numRef>
              <c:f>'Graphing Data'!$B$9:$P$9</c:f>
              <c:numCache>
                <c:formatCode>yyyy</c:formatCode>
                <c:ptCount val="15"/>
                <c:pt idx="0">
                  <c:v>39599</c:v>
                </c:pt>
                <c:pt idx="1">
                  <c:v>39964</c:v>
                </c:pt>
                <c:pt idx="2">
                  <c:v>40329</c:v>
                </c:pt>
                <c:pt idx="3">
                  <c:v>40694</c:v>
                </c:pt>
                <c:pt idx="4">
                  <c:v>41060</c:v>
                </c:pt>
                <c:pt idx="5">
                  <c:v>41425</c:v>
                </c:pt>
                <c:pt idx="6">
                  <c:v>41790</c:v>
                </c:pt>
                <c:pt idx="7">
                  <c:v>42155</c:v>
                </c:pt>
                <c:pt idx="8">
                  <c:v>42521</c:v>
                </c:pt>
                <c:pt idx="9">
                  <c:v>42886</c:v>
                </c:pt>
                <c:pt idx="10">
                  <c:v>43251</c:v>
                </c:pt>
                <c:pt idx="11">
                  <c:v>43616</c:v>
                </c:pt>
                <c:pt idx="12">
                  <c:v>43981</c:v>
                </c:pt>
                <c:pt idx="13">
                  <c:v>44346</c:v>
                </c:pt>
                <c:pt idx="14">
                  <c:v>44711</c:v>
                </c:pt>
              </c:numCache>
            </c:numRef>
          </c:cat>
          <c:val>
            <c:numRef>
              <c:f>'Graphing Data'!$B$14:$P$14</c:f>
              <c:numCache>
                <c:formatCode>General</c:formatCode>
                <c:ptCount val="15"/>
                <c:pt idx="9" formatCode="0%">
                  <c:v>0.34738125530110264</c:v>
                </c:pt>
                <c:pt idx="10" formatCode="0%">
                  <c:v>0.38</c:v>
                </c:pt>
                <c:pt idx="11" formatCode="0%">
                  <c:v>0.38</c:v>
                </c:pt>
                <c:pt idx="12" formatCode="0%">
                  <c:v>0.38</c:v>
                </c:pt>
                <c:pt idx="13" formatCode="0%">
                  <c:v>0.38</c:v>
                </c:pt>
                <c:pt idx="14" formatCode="0%">
                  <c:v>0.38</c:v>
                </c:pt>
              </c:numCache>
            </c:numRef>
          </c:val>
          <c:smooth val="0"/>
          <c:extLst>
            <c:ext xmlns:c16="http://schemas.microsoft.com/office/drawing/2014/chart" uri="{C3380CC4-5D6E-409C-BE32-E72D297353CC}">
              <c16:uniqueId val="{00000004-9ACD-4065-A5D8-C1C7F43EBDF1}"/>
            </c:ext>
          </c:extLst>
        </c:ser>
        <c:ser>
          <c:idx val="5"/>
          <c:order val="5"/>
          <c:tx>
            <c:strRef>
              <c:f>'Graphing Data'!$A$15</c:f>
              <c:strCache>
                <c:ptCount val="1"/>
                <c:pt idx="0">
                  <c:v>Worst Case OCP Margin (RHS)</c:v>
                </c:pt>
              </c:strCache>
            </c:strRef>
          </c:tx>
          <c:spPr>
            <a:ln w="19050" cap="rnd">
              <a:solidFill>
                <a:schemeClr val="tx1"/>
              </a:solidFill>
              <a:prstDash val="sysDot"/>
              <a:round/>
            </a:ln>
            <a:effectLst/>
          </c:spPr>
          <c:marker>
            <c:symbol val="none"/>
          </c:marker>
          <c:cat>
            <c:numRef>
              <c:f>'Graphing Data'!$B$9:$P$9</c:f>
              <c:numCache>
                <c:formatCode>yyyy</c:formatCode>
                <c:ptCount val="15"/>
                <c:pt idx="0">
                  <c:v>39599</c:v>
                </c:pt>
                <c:pt idx="1">
                  <c:v>39964</c:v>
                </c:pt>
                <c:pt idx="2">
                  <c:v>40329</c:v>
                </c:pt>
                <c:pt idx="3">
                  <c:v>40694</c:v>
                </c:pt>
                <c:pt idx="4">
                  <c:v>41060</c:v>
                </c:pt>
                <c:pt idx="5">
                  <c:v>41425</c:v>
                </c:pt>
                <c:pt idx="6">
                  <c:v>41790</c:v>
                </c:pt>
                <c:pt idx="7">
                  <c:v>42155</c:v>
                </c:pt>
                <c:pt idx="8">
                  <c:v>42521</c:v>
                </c:pt>
                <c:pt idx="9">
                  <c:v>42886</c:v>
                </c:pt>
                <c:pt idx="10">
                  <c:v>43251</c:v>
                </c:pt>
                <c:pt idx="11">
                  <c:v>43616</c:v>
                </c:pt>
                <c:pt idx="12">
                  <c:v>43981</c:v>
                </c:pt>
                <c:pt idx="13">
                  <c:v>44346</c:v>
                </c:pt>
                <c:pt idx="14">
                  <c:v>44711</c:v>
                </c:pt>
              </c:numCache>
            </c:numRef>
          </c:cat>
          <c:val>
            <c:numRef>
              <c:f>'Graphing Data'!$B$15:$P$15</c:f>
              <c:numCache>
                <c:formatCode>General</c:formatCode>
                <c:ptCount val="15"/>
                <c:pt idx="9" formatCode="0%">
                  <c:v>0.34738125530110264</c:v>
                </c:pt>
                <c:pt idx="10" formatCode="0%">
                  <c:v>0.34</c:v>
                </c:pt>
                <c:pt idx="11" formatCode="0%">
                  <c:v>0.34</c:v>
                </c:pt>
                <c:pt idx="12" formatCode="0%">
                  <c:v>0.34</c:v>
                </c:pt>
                <c:pt idx="13" formatCode="0%">
                  <c:v>0.34</c:v>
                </c:pt>
                <c:pt idx="14" formatCode="0%">
                  <c:v>0.34</c:v>
                </c:pt>
              </c:numCache>
            </c:numRef>
          </c:val>
          <c:smooth val="0"/>
          <c:extLst>
            <c:ext xmlns:c16="http://schemas.microsoft.com/office/drawing/2014/chart" uri="{C3380CC4-5D6E-409C-BE32-E72D297353CC}">
              <c16:uniqueId val="{00000005-9ACD-4065-A5D8-C1C7F43EBDF1}"/>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Narrow" panose="020B0606020202030204" pitchFamily="34" charset="0"/>
        </a:defRPr>
      </a:pPr>
      <a:endParaRPr lang="en-US"/>
    </a:p>
  </c:txPr>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Expansionary Cash Flow versus Owners' Cash Profits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Data'!$A$18</c:f>
              <c:strCache>
                <c:ptCount val="1"/>
                <c:pt idx="0">
                  <c:v>Owners' Cash Profits</c:v>
                </c:pt>
              </c:strCache>
            </c:strRef>
          </c:tx>
          <c:spPr>
            <a:solidFill>
              <a:srgbClr val="575A5D">
                <a:alpha val="80000"/>
              </a:srgbClr>
            </a:solidFill>
            <a:ln>
              <a:noFill/>
            </a:ln>
            <a:effectLst/>
          </c:spPr>
          <c:invertIfNegative val="0"/>
          <c:cat>
            <c:numRef>
              <c:f>'Graphing Data'!$B$17:$K$17</c:f>
              <c:numCache>
                <c:formatCode>yyyy</c:formatCode>
                <c:ptCount val="10"/>
                <c:pt idx="0">
                  <c:v>39599</c:v>
                </c:pt>
                <c:pt idx="1">
                  <c:v>39964</c:v>
                </c:pt>
                <c:pt idx="2">
                  <c:v>40329</c:v>
                </c:pt>
                <c:pt idx="3">
                  <c:v>40694</c:v>
                </c:pt>
                <c:pt idx="4">
                  <c:v>41060</c:v>
                </c:pt>
                <c:pt idx="5">
                  <c:v>41425</c:v>
                </c:pt>
                <c:pt idx="6">
                  <c:v>41790</c:v>
                </c:pt>
                <c:pt idx="7">
                  <c:v>42155</c:v>
                </c:pt>
                <c:pt idx="8">
                  <c:v>42521</c:v>
                </c:pt>
                <c:pt idx="9">
                  <c:v>42886</c:v>
                </c:pt>
              </c:numCache>
            </c:numRef>
          </c:cat>
          <c:val>
            <c:numRef>
              <c:f>'Graphing Data'!$B$18:$K$18</c:f>
              <c:numCache>
                <c:formatCode>_(* #,##0_);_(* \(#,##0\);_(* "-"??_);_(@_)</c:formatCode>
                <c:ptCount val="10"/>
                <c:pt idx="0">
                  <c:v>7123.28</c:v>
                </c:pt>
                <c:pt idx="1">
                  <c:v>7981.48</c:v>
                </c:pt>
                <c:pt idx="2">
                  <c:v>8374.06</c:v>
                </c:pt>
                <c:pt idx="3">
                  <c:v>10834.96</c:v>
                </c:pt>
                <c:pt idx="4">
                  <c:v>13242.42</c:v>
                </c:pt>
                <c:pt idx="5">
                  <c:v>13661.62</c:v>
                </c:pt>
                <c:pt idx="6">
                  <c:v>14294.76</c:v>
                </c:pt>
                <c:pt idx="7">
                  <c:v>13846.64</c:v>
                </c:pt>
                <c:pt idx="8">
                  <c:v>12796.58</c:v>
                </c:pt>
                <c:pt idx="9">
                  <c:v>13106</c:v>
                </c:pt>
              </c:numCache>
            </c:numRef>
          </c:val>
          <c:extLst>
            <c:ext xmlns:c16="http://schemas.microsoft.com/office/drawing/2014/chart" uri="{C3380CC4-5D6E-409C-BE32-E72D297353CC}">
              <c16:uniqueId val="{00000000-70C3-47A7-93FA-EF7D683DD8F9}"/>
            </c:ext>
          </c:extLst>
        </c:ser>
        <c:ser>
          <c:idx val="1"/>
          <c:order val="1"/>
          <c:tx>
            <c:strRef>
              <c:f>'Graphing Data'!$A$19</c:f>
              <c:strCache>
                <c:ptCount val="1"/>
                <c:pt idx="0">
                  <c:v>Net Expansionary Cash Flow</c:v>
                </c:pt>
              </c:strCache>
            </c:strRef>
          </c:tx>
          <c:spPr>
            <a:noFill/>
            <a:ln>
              <a:noFill/>
            </a:ln>
            <a:effectLst/>
          </c:spPr>
          <c:invertIfNegative val="0"/>
          <c:errBars>
            <c:errBarType val="minus"/>
            <c:errValType val="percentage"/>
            <c:noEndCap val="1"/>
            <c:val val="100"/>
            <c:spPr>
              <a:noFill/>
              <a:ln w="127000" cap="flat" cmpd="sng" algn="ctr">
                <a:solidFill>
                  <a:srgbClr val="0046AD"/>
                </a:solidFill>
                <a:round/>
              </a:ln>
              <a:effectLst/>
            </c:spPr>
          </c:errBars>
          <c:cat>
            <c:numRef>
              <c:f>'Graphing Data'!$B$17:$K$17</c:f>
              <c:numCache>
                <c:formatCode>yyyy</c:formatCode>
                <c:ptCount val="10"/>
                <c:pt idx="0">
                  <c:v>39599</c:v>
                </c:pt>
                <c:pt idx="1">
                  <c:v>39964</c:v>
                </c:pt>
                <c:pt idx="2">
                  <c:v>40329</c:v>
                </c:pt>
                <c:pt idx="3">
                  <c:v>40694</c:v>
                </c:pt>
                <c:pt idx="4">
                  <c:v>41060</c:v>
                </c:pt>
                <c:pt idx="5">
                  <c:v>41425</c:v>
                </c:pt>
                <c:pt idx="6">
                  <c:v>41790</c:v>
                </c:pt>
                <c:pt idx="7">
                  <c:v>42155</c:v>
                </c:pt>
                <c:pt idx="8">
                  <c:v>42521</c:v>
                </c:pt>
                <c:pt idx="9">
                  <c:v>42886</c:v>
                </c:pt>
              </c:numCache>
            </c:numRef>
          </c:cat>
          <c:val>
            <c:numRef>
              <c:f>'Graphing Data'!$B$19:$K$19</c:f>
              <c:numCache>
                <c:formatCode>_(* #,##0_);_(* \(#,##0\);_(* "-"??_);_(@_)</c:formatCode>
                <c:ptCount val="10"/>
                <c:pt idx="0">
                  <c:v>9143.08</c:v>
                </c:pt>
                <c:pt idx="1">
                  <c:v>2171.15</c:v>
                </c:pt>
                <c:pt idx="2">
                  <c:v>6136.14</c:v>
                </c:pt>
                <c:pt idx="3">
                  <c:v>2812.72</c:v>
                </c:pt>
                <c:pt idx="4">
                  <c:v>5553.66</c:v>
                </c:pt>
                <c:pt idx="5">
                  <c:v>4676.2700000000004</c:v>
                </c:pt>
                <c:pt idx="6">
                  <c:v>4764.76</c:v>
                </c:pt>
                <c:pt idx="7">
                  <c:v>8332.42</c:v>
                </c:pt>
                <c:pt idx="8">
                  <c:v>2045.8690221288998</c:v>
                </c:pt>
                <c:pt idx="9">
                  <c:v>14325.368298598449</c:v>
                </c:pt>
              </c:numCache>
            </c:numRef>
          </c:val>
          <c:extLst>
            <c:ext xmlns:c16="http://schemas.microsoft.com/office/drawing/2014/chart" uri="{C3380CC4-5D6E-409C-BE32-E72D297353CC}">
              <c16:uniqueId val="{00000001-70C3-47A7-93FA-EF7D683DD8F9}"/>
            </c:ext>
          </c:extLst>
        </c:ser>
        <c:dLbls>
          <c:showLegendKey val="0"/>
          <c:showVal val="0"/>
          <c:showCatName val="0"/>
          <c:showSerName val="0"/>
          <c:showPercent val="0"/>
          <c:showBubbleSize val="0"/>
        </c:dLbls>
        <c:gapWidth val="50"/>
        <c:overlap val="100"/>
        <c:axId val="697815472"/>
        <c:axId val="697811536"/>
      </c:barChart>
      <c:dateAx>
        <c:axId val="697815472"/>
        <c:scaling>
          <c:orientation val="minMax"/>
        </c:scaling>
        <c:delete val="0"/>
        <c:axPos val="b"/>
        <c:numFmt formatCode="yyyy"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697811536"/>
        <c:crosses val="autoZero"/>
        <c:auto val="1"/>
        <c:lblOffset val="100"/>
        <c:baseTimeUnit val="years"/>
      </c:dateAx>
      <c:valAx>
        <c:axId val="6978115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697815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Expansionary Cash Flow Breakdown</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stacked"/>
        <c:varyColors val="0"/>
        <c:ser>
          <c:idx val="0"/>
          <c:order val="0"/>
          <c:tx>
            <c:strRef>
              <c:f>'Graphing Data'!$A$22</c:f>
              <c:strCache>
                <c:ptCount val="1"/>
                <c:pt idx="0">
                  <c:v>Capex in Excess of Maintenance</c:v>
                </c:pt>
              </c:strCache>
            </c:strRef>
          </c:tx>
          <c:spPr>
            <a:solidFill>
              <a:srgbClr val="0046AD"/>
            </a:solidFill>
            <a:ln>
              <a:noFill/>
            </a:ln>
            <a:effectLst/>
          </c:spPr>
          <c:invertIfNegative val="0"/>
          <c:cat>
            <c:numRef>
              <c:f>'Graphing Data'!$B$21:$K$21</c:f>
              <c:numCache>
                <c:formatCode>yyyy</c:formatCode>
                <c:ptCount val="10"/>
                <c:pt idx="0">
                  <c:v>39599</c:v>
                </c:pt>
                <c:pt idx="1">
                  <c:v>39964</c:v>
                </c:pt>
                <c:pt idx="2">
                  <c:v>40329</c:v>
                </c:pt>
                <c:pt idx="3">
                  <c:v>40694</c:v>
                </c:pt>
                <c:pt idx="4">
                  <c:v>41060</c:v>
                </c:pt>
                <c:pt idx="5">
                  <c:v>41425</c:v>
                </c:pt>
                <c:pt idx="6">
                  <c:v>41790</c:v>
                </c:pt>
                <c:pt idx="7">
                  <c:v>42155</c:v>
                </c:pt>
                <c:pt idx="8">
                  <c:v>42521</c:v>
                </c:pt>
                <c:pt idx="9">
                  <c:v>42886</c:v>
                </c:pt>
              </c:numCache>
            </c:numRef>
          </c:cat>
          <c:val>
            <c:numRef>
              <c:f>'Graphing Data'!$B$22:$K$22</c:f>
              <c:numCache>
                <c:formatCode>_(* #,##0_);_(* \(#,##0\);_(* "-"??_);_(@_)</c:formatCode>
                <c:ptCount val="10"/>
                <c:pt idx="0">
                  <c:v>-35.720000000000027</c:v>
                </c:pt>
                <c:pt idx="1">
                  <c:v>255.48000000000002</c:v>
                </c:pt>
                <c:pt idx="2">
                  <c:v>-76.94</c:v>
                </c:pt>
                <c:pt idx="3">
                  <c:v>70.95999999999998</c:v>
                </c:pt>
                <c:pt idx="4">
                  <c:v>147.41999999999996</c:v>
                </c:pt>
                <c:pt idx="5">
                  <c:v>87.62</c:v>
                </c:pt>
                <c:pt idx="6">
                  <c:v>-46.240000000000009</c:v>
                </c:pt>
                <c:pt idx="7">
                  <c:v>657.64</c:v>
                </c:pt>
                <c:pt idx="8">
                  <c:v>300.58000000000004</c:v>
                </c:pt>
                <c:pt idx="9">
                  <c:v>1001</c:v>
                </c:pt>
              </c:numCache>
            </c:numRef>
          </c:val>
          <c:extLst>
            <c:ext xmlns:c16="http://schemas.microsoft.com/office/drawing/2014/chart" uri="{C3380CC4-5D6E-409C-BE32-E72D297353CC}">
              <c16:uniqueId val="{00000000-9129-4520-A328-5E8B3CBDF464}"/>
            </c:ext>
          </c:extLst>
        </c:ser>
        <c:ser>
          <c:idx val="2"/>
          <c:order val="1"/>
          <c:tx>
            <c:strRef>
              <c:f>'Graphing Data'!$A$24</c:f>
              <c:strCache>
                <c:ptCount val="1"/>
                <c:pt idx="0">
                  <c:v>Cash Acquisition Costs</c:v>
                </c:pt>
              </c:strCache>
            </c:strRef>
          </c:tx>
          <c:spPr>
            <a:solidFill>
              <a:srgbClr val="575A5D"/>
            </a:solidFill>
            <a:ln>
              <a:noFill/>
            </a:ln>
            <a:effectLst/>
          </c:spPr>
          <c:invertIfNegative val="0"/>
          <c:cat>
            <c:numRef>
              <c:f>'Graphing Data'!$B$21:$K$21</c:f>
              <c:numCache>
                <c:formatCode>yyyy</c:formatCode>
                <c:ptCount val="10"/>
                <c:pt idx="0">
                  <c:v>39599</c:v>
                </c:pt>
                <c:pt idx="1">
                  <c:v>39964</c:v>
                </c:pt>
                <c:pt idx="2">
                  <c:v>40329</c:v>
                </c:pt>
                <c:pt idx="3">
                  <c:v>40694</c:v>
                </c:pt>
                <c:pt idx="4">
                  <c:v>41060</c:v>
                </c:pt>
                <c:pt idx="5">
                  <c:v>41425</c:v>
                </c:pt>
                <c:pt idx="6">
                  <c:v>41790</c:v>
                </c:pt>
                <c:pt idx="7">
                  <c:v>42155</c:v>
                </c:pt>
                <c:pt idx="8">
                  <c:v>42521</c:v>
                </c:pt>
                <c:pt idx="9">
                  <c:v>42886</c:v>
                </c:pt>
              </c:numCache>
            </c:numRef>
          </c:cat>
          <c:val>
            <c:numRef>
              <c:f>'Graphing Data'!$B$24:$K$24</c:f>
              <c:numCache>
                <c:formatCode>_(* #,##0_);_(* \(#,##0\);_(* "-"??_);_(@_)</c:formatCode>
                <c:ptCount val="10"/>
                <c:pt idx="0">
                  <c:v>7643</c:v>
                </c:pt>
                <c:pt idx="1">
                  <c:v>1159</c:v>
                </c:pt>
                <c:pt idx="2">
                  <c:v>5606</c:v>
                </c:pt>
                <c:pt idx="3">
                  <c:v>1847</c:v>
                </c:pt>
                <c:pt idx="4">
                  <c:v>4702</c:v>
                </c:pt>
                <c:pt idx="5">
                  <c:v>3305</c:v>
                </c:pt>
                <c:pt idx="6">
                  <c:v>3488</c:v>
                </c:pt>
                <c:pt idx="7">
                  <c:v>6239</c:v>
                </c:pt>
                <c:pt idx="8">
                  <c:v>650</c:v>
                </c:pt>
                <c:pt idx="9">
                  <c:v>11221</c:v>
                </c:pt>
              </c:numCache>
            </c:numRef>
          </c:val>
          <c:extLst>
            <c:ext xmlns:c16="http://schemas.microsoft.com/office/drawing/2014/chart" uri="{C3380CC4-5D6E-409C-BE32-E72D297353CC}">
              <c16:uniqueId val="{00000001-9129-4520-A328-5E8B3CBDF464}"/>
            </c:ext>
          </c:extLst>
        </c:ser>
        <c:ser>
          <c:idx val="4"/>
          <c:order val="2"/>
          <c:tx>
            <c:strRef>
              <c:f>'Graphing Data'!$A$27</c:f>
              <c:strCache>
                <c:ptCount val="1"/>
                <c:pt idx="0">
                  <c:v>Anti-dilutive Stock Buybacks</c:v>
                </c:pt>
              </c:strCache>
            </c:strRef>
          </c:tx>
          <c:spPr>
            <a:solidFill>
              <a:srgbClr val="00B050"/>
            </a:solidFill>
            <a:ln>
              <a:noFill/>
            </a:ln>
            <a:effectLst/>
          </c:spPr>
          <c:invertIfNegative val="0"/>
          <c:cat>
            <c:numRef>
              <c:f>'Graphing Data'!$B$21:$K$21</c:f>
              <c:numCache>
                <c:formatCode>yyyy</c:formatCode>
                <c:ptCount val="10"/>
                <c:pt idx="0">
                  <c:v>39599</c:v>
                </c:pt>
                <c:pt idx="1">
                  <c:v>39964</c:v>
                </c:pt>
                <c:pt idx="2">
                  <c:v>40329</c:v>
                </c:pt>
                <c:pt idx="3">
                  <c:v>40694</c:v>
                </c:pt>
                <c:pt idx="4">
                  <c:v>41060</c:v>
                </c:pt>
                <c:pt idx="5">
                  <c:v>41425</c:v>
                </c:pt>
                <c:pt idx="6">
                  <c:v>41790</c:v>
                </c:pt>
                <c:pt idx="7">
                  <c:v>42155</c:v>
                </c:pt>
                <c:pt idx="8">
                  <c:v>42521</c:v>
                </c:pt>
                <c:pt idx="9">
                  <c:v>42886</c:v>
                </c:pt>
              </c:numCache>
            </c:numRef>
          </c:cat>
          <c:val>
            <c:numRef>
              <c:f>'Graphing Data'!$B$27:$K$27</c:f>
              <c:numCache>
                <c:formatCode>_(* #,##0_);_(* \(#,##0\);_(* "-"??_);_(@_)</c:formatCode>
                <c:ptCount val="10"/>
                <c:pt idx="0">
                  <c:v>1486.8000000000002</c:v>
                </c:pt>
                <c:pt idx="1">
                  <c:v>703.67000000000007</c:v>
                </c:pt>
                <c:pt idx="2">
                  <c:v>548.07999999999993</c:v>
                </c:pt>
                <c:pt idx="3">
                  <c:v>934.75999999999976</c:v>
                </c:pt>
                <c:pt idx="4">
                  <c:v>541.24</c:v>
                </c:pt>
                <c:pt idx="5">
                  <c:v>1252.6500000000001</c:v>
                </c:pt>
                <c:pt idx="6">
                  <c:v>1295</c:v>
                </c:pt>
                <c:pt idx="7">
                  <c:v>1239.7799999999997</c:v>
                </c:pt>
                <c:pt idx="8">
                  <c:v>1010.2890221288999</c:v>
                </c:pt>
                <c:pt idx="9">
                  <c:v>1845.3682985984497</c:v>
                </c:pt>
              </c:numCache>
            </c:numRef>
          </c:val>
          <c:extLst>
            <c:ext xmlns:c16="http://schemas.microsoft.com/office/drawing/2014/chart" uri="{C3380CC4-5D6E-409C-BE32-E72D297353CC}">
              <c16:uniqueId val="{00000002-9129-4520-A328-5E8B3CBDF464}"/>
            </c:ext>
          </c:extLst>
        </c:ser>
        <c:ser>
          <c:idx val="3"/>
          <c:order val="3"/>
          <c:tx>
            <c:strRef>
              <c:f>'Graphing Data'!$A$25</c:f>
              <c:strCache>
                <c:ptCount val="1"/>
                <c:pt idx="0">
                  <c:v>In- / Out-Flows from JVs, etc.</c:v>
                </c:pt>
              </c:strCache>
            </c:strRef>
          </c:tx>
          <c:spPr>
            <a:solidFill>
              <a:schemeClr val="accent1"/>
            </a:solidFill>
            <a:ln>
              <a:noFill/>
            </a:ln>
            <a:effectLst/>
          </c:spPr>
          <c:invertIfNegative val="0"/>
          <c:cat>
            <c:numRef>
              <c:f>'Graphing Data'!$B$21:$K$21</c:f>
              <c:numCache>
                <c:formatCode>yyyy</c:formatCode>
                <c:ptCount val="10"/>
                <c:pt idx="0">
                  <c:v>39599</c:v>
                </c:pt>
                <c:pt idx="1">
                  <c:v>39964</c:v>
                </c:pt>
                <c:pt idx="2">
                  <c:v>40329</c:v>
                </c:pt>
                <c:pt idx="3">
                  <c:v>40694</c:v>
                </c:pt>
                <c:pt idx="4">
                  <c:v>41060</c:v>
                </c:pt>
                <c:pt idx="5">
                  <c:v>41425</c:v>
                </c:pt>
                <c:pt idx="6">
                  <c:v>41790</c:v>
                </c:pt>
                <c:pt idx="7">
                  <c:v>42155</c:v>
                </c:pt>
                <c:pt idx="8">
                  <c:v>42521</c:v>
                </c:pt>
                <c:pt idx="9">
                  <c:v>42886</c:v>
                </c:pt>
              </c:numCache>
            </c:numRef>
          </c:cat>
          <c:val>
            <c:numRef>
              <c:f>'Graphing Data'!$B$25:$K$25</c:f>
              <c:numCache>
                <c:formatCode>_(* #,##0_);_(* \(#,##0\);_(* "-"??_);_(@_)</c:formatCode>
                <c:ptCount val="10"/>
                <c:pt idx="0">
                  <c:v>49</c:v>
                </c:pt>
                <c:pt idx="1">
                  <c:v>53</c:v>
                </c:pt>
                <c:pt idx="2">
                  <c:v>59</c:v>
                </c:pt>
                <c:pt idx="3">
                  <c:v>65</c:v>
                </c:pt>
                <c:pt idx="4">
                  <c:v>163</c:v>
                </c:pt>
                <c:pt idx="5">
                  <c:v>31</c:v>
                </c:pt>
                <c:pt idx="6">
                  <c:v>28</c:v>
                </c:pt>
                <c:pt idx="7">
                  <c:v>196</c:v>
                </c:pt>
                <c:pt idx="8">
                  <c:v>85</c:v>
                </c:pt>
                <c:pt idx="9">
                  <c:v>258</c:v>
                </c:pt>
              </c:numCache>
            </c:numRef>
          </c:val>
          <c:extLst>
            <c:ext xmlns:c16="http://schemas.microsoft.com/office/drawing/2014/chart" uri="{C3380CC4-5D6E-409C-BE32-E72D297353CC}">
              <c16:uniqueId val="{00000003-9129-4520-A328-5E8B3CBDF464}"/>
            </c:ext>
          </c:extLst>
        </c:ser>
        <c:ser>
          <c:idx val="1"/>
          <c:order val="4"/>
          <c:tx>
            <c:strRef>
              <c:f>'Graphing Data'!$A$23</c:f>
              <c:strCache>
                <c:ptCount val="1"/>
                <c:pt idx="0">
                  <c:v>Cash Inflow from Asset Sales</c:v>
                </c:pt>
              </c:strCache>
            </c:strRef>
          </c:tx>
          <c:spPr>
            <a:solidFill>
              <a:srgbClr val="C00000"/>
            </a:solidFill>
            <a:ln>
              <a:noFill/>
            </a:ln>
            <a:effectLst/>
          </c:spPr>
          <c:invertIfNegative val="0"/>
          <c:cat>
            <c:numRef>
              <c:f>'Graphing Data'!$B$21:$K$21</c:f>
              <c:numCache>
                <c:formatCode>yyyy</c:formatCode>
                <c:ptCount val="10"/>
                <c:pt idx="0">
                  <c:v>39599</c:v>
                </c:pt>
                <c:pt idx="1">
                  <c:v>39964</c:v>
                </c:pt>
                <c:pt idx="2">
                  <c:v>40329</c:v>
                </c:pt>
                <c:pt idx="3">
                  <c:v>40694</c:v>
                </c:pt>
                <c:pt idx="4">
                  <c:v>41060</c:v>
                </c:pt>
                <c:pt idx="5">
                  <c:v>41425</c:v>
                </c:pt>
                <c:pt idx="6">
                  <c:v>41790</c:v>
                </c:pt>
                <c:pt idx="7">
                  <c:v>42155</c:v>
                </c:pt>
                <c:pt idx="8">
                  <c:v>42521</c:v>
                </c:pt>
                <c:pt idx="9">
                  <c:v>42886</c:v>
                </c:pt>
              </c:numCache>
            </c:numRef>
          </c:cat>
          <c:val>
            <c:numRef>
              <c:f>'Graphing Data'!$B$23:$K$23</c:f>
              <c:numCache>
                <c:formatCode>_(* #,##0_);_(* \(#,##0\);_(* "-"??_);_(@_)</c:formatCode>
                <c:ptCount val="10"/>
                <c:pt idx="0">
                  <c:v>0</c:v>
                </c:pt>
                <c:pt idx="1">
                  <c:v>0</c:v>
                </c:pt>
                <c:pt idx="2">
                  <c:v>0</c:v>
                </c:pt>
                <c:pt idx="3">
                  <c:v>-105</c:v>
                </c:pt>
                <c:pt idx="4">
                  <c:v>0</c:v>
                </c:pt>
                <c:pt idx="5">
                  <c:v>0</c:v>
                </c:pt>
                <c:pt idx="6">
                  <c:v>0</c:v>
                </c:pt>
                <c:pt idx="7">
                  <c:v>0</c:v>
                </c:pt>
                <c:pt idx="8">
                  <c:v>0</c:v>
                </c:pt>
                <c:pt idx="9">
                  <c:v>0</c:v>
                </c:pt>
              </c:numCache>
            </c:numRef>
          </c:val>
          <c:extLst>
            <c:ext xmlns:c16="http://schemas.microsoft.com/office/drawing/2014/chart" uri="{C3380CC4-5D6E-409C-BE32-E72D297353CC}">
              <c16:uniqueId val="{00000004-9129-4520-A328-5E8B3CBDF464}"/>
            </c:ext>
          </c:extLst>
        </c:ser>
        <c:ser>
          <c:idx val="5"/>
          <c:order val="5"/>
          <c:tx>
            <c:strRef>
              <c:f>'Graphing Data'!$A$26</c:f>
              <c:strCache>
                <c:ptCount val="1"/>
                <c:pt idx="0">
                  <c:v>Capital Lease Payments</c:v>
                </c:pt>
              </c:strCache>
            </c:strRef>
          </c:tx>
          <c:spPr>
            <a:solidFill>
              <a:schemeClr val="accent5">
                <a:lumMod val="60000"/>
              </a:schemeClr>
            </a:solidFill>
            <a:ln>
              <a:noFill/>
            </a:ln>
            <a:effectLst/>
          </c:spPr>
          <c:invertIfNegative val="0"/>
          <c:cat>
            <c:numRef>
              <c:f>'Graphing Data'!$B$21:$K$21</c:f>
              <c:numCache>
                <c:formatCode>yyyy</c:formatCode>
                <c:ptCount val="10"/>
                <c:pt idx="0">
                  <c:v>39599</c:v>
                </c:pt>
                <c:pt idx="1">
                  <c:v>39964</c:v>
                </c:pt>
                <c:pt idx="2">
                  <c:v>40329</c:v>
                </c:pt>
                <c:pt idx="3">
                  <c:v>40694</c:v>
                </c:pt>
                <c:pt idx="4">
                  <c:v>41060</c:v>
                </c:pt>
                <c:pt idx="5">
                  <c:v>41425</c:v>
                </c:pt>
                <c:pt idx="6">
                  <c:v>41790</c:v>
                </c:pt>
                <c:pt idx="7">
                  <c:v>42155</c:v>
                </c:pt>
                <c:pt idx="8">
                  <c:v>42521</c:v>
                </c:pt>
                <c:pt idx="9">
                  <c:v>42886</c:v>
                </c:pt>
              </c:numCache>
            </c:numRef>
          </c:cat>
          <c:val>
            <c:numRef>
              <c:f>'Graphing Data'!$B$26:$K$26</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26E-469B-B377-135E54DF6071}"/>
            </c:ext>
          </c:extLst>
        </c:ser>
        <c:dLbls>
          <c:showLegendKey val="0"/>
          <c:showVal val="0"/>
          <c:showCatName val="0"/>
          <c:showSerName val="0"/>
          <c:showPercent val="0"/>
          <c:showBubbleSize val="0"/>
        </c:dLbls>
        <c:gapWidth val="150"/>
        <c:overlap val="100"/>
        <c:axId val="330404608"/>
        <c:axId val="330406144"/>
      </c:barChart>
      <c:dateAx>
        <c:axId val="33040460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406144"/>
        <c:crosses val="autoZero"/>
        <c:auto val="1"/>
        <c:lblOffset val="100"/>
        <c:baseTimeUnit val="years"/>
      </c:dateAx>
      <c:valAx>
        <c:axId val="3304061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4046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latin typeface="Arial Narrow" panose="020B0606020202030204" pitchFamily="34" charset="0"/>
              </a:rPr>
              <a:t>Free Cash Flow History &amp;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Data'!$A$30</c:f>
              <c:strCache>
                <c:ptCount val="1"/>
                <c:pt idx="0">
                  <c:v>Historical FCFO (LHS)</c:v>
                </c:pt>
              </c:strCache>
            </c:strRef>
          </c:tx>
          <c:spPr>
            <a:solidFill>
              <a:srgbClr val="0046AD"/>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Data'!$B$30:$P$30</c:f>
              <c:numCache>
                <c:formatCode>_(* #,##0_);_(* \(#,##0\);_(* "-"??_);_(@_)</c:formatCode>
                <c:ptCount val="15"/>
                <c:pt idx="0">
                  <c:v>-2019.8000000000002</c:v>
                </c:pt>
                <c:pt idx="1">
                  <c:v>5810.33</c:v>
                </c:pt>
                <c:pt idx="2">
                  <c:v>2237.9199999999992</c:v>
                </c:pt>
                <c:pt idx="3">
                  <c:v>8022.24</c:v>
                </c:pt>
                <c:pt idx="4">
                  <c:v>7688.76</c:v>
                </c:pt>
                <c:pt idx="5">
                  <c:v>8985.35</c:v>
                </c:pt>
                <c:pt idx="6">
                  <c:v>9530</c:v>
                </c:pt>
                <c:pt idx="7">
                  <c:v>5514.2199999999993</c:v>
                </c:pt>
                <c:pt idx="8">
                  <c:v>10750.7109778711</c:v>
                </c:pt>
                <c:pt idx="9">
                  <c:v>-1219.3682985984487</c:v>
                </c:pt>
              </c:numCache>
            </c:numRef>
          </c:val>
          <c:extLst>
            <c:ext xmlns:c16="http://schemas.microsoft.com/office/drawing/2014/chart" uri="{C3380CC4-5D6E-409C-BE32-E72D297353CC}">
              <c16:uniqueId val="{00000000-C675-4998-8FDA-70AF59AE3ABC}"/>
            </c:ext>
          </c:extLst>
        </c:ser>
        <c:ser>
          <c:idx val="1"/>
          <c:order val="1"/>
          <c:tx>
            <c:strRef>
              <c:f>'Graphing Data'!$A$32</c:f>
              <c:strCache>
                <c:ptCount val="1"/>
                <c:pt idx="0">
                  <c:v>Worst Case FCFO (LHS)</c:v>
                </c:pt>
              </c:strCache>
            </c:strRef>
          </c:tx>
          <c:spPr>
            <a:solidFill>
              <a:srgbClr val="FFC000">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Data'!$B$32:$P$32</c:f>
              <c:numCache>
                <c:formatCode>General</c:formatCode>
                <c:ptCount val="15"/>
                <c:pt idx="10" formatCode="_(* #,##0_);_(* \(#,##0\);_(* &quot;-&quot;??_);_(@_)">
                  <c:v>10660.6953216</c:v>
                </c:pt>
                <c:pt idx="11" formatCode="_(* #,##0_);_(* \(#,##0\);_(* &quot;-&quot;??_);_(@_)">
                  <c:v>8228.8782998450024</c:v>
                </c:pt>
                <c:pt idx="12" formatCode="_(* #,##0_);_(* \(#,##0\);_(* &quot;-&quot;??_);_(@_)">
                  <c:v>8435.8965482542881</c:v>
                </c:pt>
                <c:pt idx="13" formatCode="_(* #,##0_);_(* \(#,##0\);_(* &quot;-&quot;??_);_(@_)">
                  <c:v>8631.4637829779622</c:v>
                </c:pt>
                <c:pt idx="14" formatCode="_(* #,##0_);_(* \(#,##0\);_(* &quot;-&quot;??_);_(@_)">
                  <c:v>8778.9922565948109</c:v>
                </c:pt>
              </c:numCache>
            </c:numRef>
          </c:val>
          <c:extLst>
            <c:ext xmlns:c16="http://schemas.microsoft.com/office/drawing/2014/chart" uri="{C3380CC4-5D6E-409C-BE32-E72D297353CC}">
              <c16:uniqueId val="{00000001-C675-4998-8FDA-70AF59AE3ABC}"/>
            </c:ext>
          </c:extLst>
        </c:ser>
        <c:ser>
          <c:idx val="2"/>
          <c:order val="2"/>
          <c:tx>
            <c:strRef>
              <c:f>'Graphing Data'!$A$31</c:f>
              <c:strCache>
                <c:ptCount val="1"/>
                <c:pt idx="0">
                  <c:v>Best Case FCFO (LHS)</c:v>
                </c:pt>
              </c:strCache>
            </c:strRef>
          </c:tx>
          <c:spPr>
            <a:solidFill>
              <a:srgbClr val="0046AD">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Data'!$B$31:$P$31</c:f>
              <c:numCache>
                <c:formatCode>General</c:formatCode>
                <c:ptCount val="15"/>
                <c:pt idx="10" formatCode="_(* #,##0_);_(* \(#,##0\);_(* &quot;-&quot;??_);_(@_)">
                  <c:v>11971.524499200001</c:v>
                </c:pt>
                <c:pt idx="11" formatCode="_(* #,##0_);_(* \(#,##0\);_(* &quot;-&quot;??_);_(@_)">
                  <c:v>9507.2961502227354</c:v>
                </c:pt>
                <c:pt idx="12" formatCode="_(* #,##0_);_(* \(#,##0\);_(* &quot;-&quot;??_);_(@_)">
                  <c:v>9998.6175887339305</c:v>
                </c:pt>
                <c:pt idx="13" formatCode="_(* #,##0_);_(* \(#,##0\);_(* &quot;-&quot;??_);_(@_)">
                  <c:v>10578.374160381925</c:v>
                </c:pt>
                <c:pt idx="14" formatCode="_(* #,##0_);_(* \(#,##0\);_(* &quot;-&quot;??_);_(@_)">
                  <c:v>11133.284649420433</c:v>
                </c:pt>
              </c:numCache>
            </c:numRef>
          </c:val>
          <c:extLst>
            <c:ext xmlns:c16="http://schemas.microsoft.com/office/drawing/2014/chart" uri="{C3380CC4-5D6E-409C-BE32-E72D297353CC}">
              <c16:uniqueId val="{00000002-C675-4998-8FDA-70AF59AE3ABC}"/>
            </c:ext>
          </c:extLst>
        </c:ser>
        <c:dLbls>
          <c:showLegendKey val="0"/>
          <c:showVal val="0"/>
          <c:showCatName val="0"/>
          <c:showSerName val="0"/>
          <c:showPercent val="0"/>
          <c:showBubbleSize val="0"/>
        </c:dLbls>
        <c:gapWidth val="0"/>
        <c:axId val="330690944"/>
        <c:axId val="330692480"/>
      </c:barChart>
      <c:lineChart>
        <c:grouping val="standard"/>
        <c:varyColors val="0"/>
        <c:ser>
          <c:idx val="3"/>
          <c:order val="3"/>
          <c:tx>
            <c:strRef>
              <c:f>'Graphing Data'!$A$33</c:f>
              <c:strCache>
                <c:ptCount val="1"/>
                <c:pt idx="0">
                  <c:v>FCFO Margin (RHS)</c:v>
                </c:pt>
              </c:strCache>
            </c:strRef>
          </c:tx>
          <c:spPr>
            <a:ln w="19050" cap="rnd">
              <a:solidFill>
                <a:schemeClr val="tx1"/>
              </a:solidFill>
              <a:round/>
            </a:ln>
            <a:effectLst/>
          </c:spPr>
          <c:marker>
            <c:symbol val="none"/>
          </c:marker>
          <c:cat>
            <c:numRef>
              <c:f>'Graphing Data'!$B$29:$P$29</c:f>
              <c:numCache>
                <c:formatCode>yyyy</c:formatCode>
                <c:ptCount val="15"/>
                <c:pt idx="0">
                  <c:v>39599</c:v>
                </c:pt>
                <c:pt idx="1">
                  <c:v>39964</c:v>
                </c:pt>
                <c:pt idx="2">
                  <c:v>40329</c:v>
                </c:pt>
                <c:pt idx="3">
                  <c:v>40694</c:v>
                </c:pt>
                <c:pt idx="4">
                  <c:v>41060</c:v>
                </c:pt>
                <c:pt idx="5">
                  <c:v>41425</c:v>
                </c:pt>
                <c:pt idx="6">
                  <c:v>41790</c:v>
                </c:pt>
                <c:pt idx="7">
                  <c:v>42155</c:v>
                </c:pt>
                <c:pt idx="8">
                  <c:v>42521</c:v>
                </c:pt>
                <c:pt idx="9">
                  <c:v>42886</c:v>
                </c:pt>
                <c:pt idx="10">
                  <c:v>43251</c:v>
                </c:pt>
                <c:pt idx="11">
                  <c:v>43616</c:v>
                </c:pt>
                <c:pt idx="12">
                  <c:v>43981</c:v>
                </c:pt>
                <c:pt idx="13">
                  <c:v>44346</c:v>
                </c:pt>
                <c:pt idx="14">
                  <c:v>44711</c:v>
                </c:pt>
              </c:numCache>
            </c:numRef>
          </c:cat>
          <c:val>
            <c:numRef>
              <c:f>'Graphing Data'!$B$33:$P$33</c:f>
              <c:numCache>
                <c:formatCode>0%</c:formatCode>
                <c:ptCount val="15"/>
                <c:pt idx="0">
                  <c:v>-9.0049041462327242E-2</c:v>
                </c:pt>
                <c:pt idx="1">
                  <c:v>0.24988517116807157</c:v>
                </c:pt>
                <c:pt idx="2">
                  <c:v>8.3442207307979091E-2</c:v>
                </c:pt>
                <c:pt idx="3">
                  <c:v>0.22520464881253158</c:v>
                </c:pt>
                <c:pt idx="4">
                  <c:v>0.20712696317448345</c:v>
                </c:pt>
                <c:pt idx="5">
                  <c:v>0.24167159763313611</c:v>
                </c:pt>
                <c:pt idx="6">
                  <c:v>0.24898758981058131</c:v>
                </c:pt>
                <c:pt idx="7">
                  <c:v>0.14425312614450897</c:v>
                </c:pt>
                <c:pt idx="8">
                  <c:v>0.29019113498720817</c:v>
                </c:pt>
                <c:pt idx="9">
                  <c:v>-3.2319982469212485E-2</c:v>
                </c:pt>
              </c:numCache>
            </c:numRef>
          </c:val>
          <c:smooth val="0"/>
          <c:extLst>
            <c:ext xmlns:c16="http://schemas.microsoft.com/office/drawing/2014/chart" uri="{C3380CC4-5D6E-409C-BE32-E72D297353CC}">
              <c16:uniqueId val="{00000003-C675-4998-8FDA-70AF59AE3ABC}"/>
            </c:ext>
          </c:extLst>
        </c:ser>
        <c:ser>
          <c:idx val="4"/>
          <c:order val="4"/>
          <c:tx>
            <c:strRef>
              <c:f>'Graphing Data'!$A$35</c:f>
              <c:strCache>
                <c:ptCount val="1"/>
                <c:pt idx="0">
                  <c:v>Worst Case FCFO Margin (RHS)</c:v>
                </c:pt>
              </c:strCache>
            </c:strRef>
          </c:tx>
          <c:spPr>
            <a:ln w="19050" cap="rnd">
              <a:solidFill>
                <a:schemeClr val="tx1"/>
              </a:solidFill>
              <a:prstDash val="sysDot"/>
              <a:round/>
            </a:ln>
            <a:effectLst/>
          </c:spPr>
          <c:marker>
            <c:symbol val="none"/>
          </c:marker>
          <c:cat>
            <c:numRef>
              <c:f>'Graphing Data'!$B$29:$P$29</c:f>
              <c:numCache>
                <c:formatCode>yyyy</c:formatCode>
                <c:ptCount val="15"/>
                <c:pt idx="0">
                  <c:v>39599</c:v>
                </c:pt>
                <c:pt idx="1">
                  <c:v>39964</c:v>
                </c:pt>
                <c:pt idx="2">
                  <c:v>40329</c:v>
                </c:pt>
                <c:pt idx="3">
                  <c:v>40694</c:v>
                </c:pt>
                <c:pt idx="4">
                  <c:v>41060</c:v>
                </c:pt>
                <c:pt idx="5">
                  <c:v>41425</c:v>
                </c:pt>
                <c:pt idx="6">
                  <c:v>41790</c:v>
                </c:pt>
                <c:pt idx="7">
                  <c:v>42155</c:v>
                </c:pt>
                <c:pt idx="8">
                  <c:v>42521</c:v>
                </c:pt>
                <c:pt idx="9">
                  <c:v>42886</c:v>
                </c:pt>
                <c:pt idx="10">
                  <c:v>43251</c:v>
                </c:pt>
                <c:pt idx="11">
                  <c:v>43616</c:v>
                </c:pt>
                <c:pt idx="12">
                  <c:v>43981</c:v>
                </c:pt>
                <c:pt idx="13">
                  <c:v>44346</c:v>
                </c:pt>
                <c:pt idx="14">
                  <c:v>44711</c:v>
                </c:pt>
              </c:numCache>
            </c:numRef>
          </c:cat>
          <c:val>
            <c:numRef>
              <c:f>'Graphing Data'!$B$35:$P$35</c:f>
              <c:numCache>
                <c:formatCode>General</c:formatCode>
                <c:ptCount val="15"/>
                <c:pt idx="9" formatCode="0%">
                  <c:v>-3.2319982469212485E-2</c:v>
                </c:pt>
                <c:pt idx="10" formatCode="0.0%">
                  <c:v>0.26860000000000001</c:v>
                </c:pt>
                <c:pt idx="11" formatCode="0.0%">
                  <c:v>0.20400000000000001</c:v>
                </c:pt>
                <c:pt idx="12" formatCode="0.0%">
                  <c:v>0.20400000000000001</c:v>
                </c:pt>
                <c:pt idx="13" formatCode="0.0%">
                  <c:v>0.20400000000000001</c:v>
                </c:pt>
                <c:pt idx="14" formatCode="0.0%">
                  <c:v>0.20400000000000001</c:v>
                </c:pt>
              </c:numCache>
            </c:numRef>
          </c:val>
          <c:smooth val="0"/>
          <c:extLst>
            <c:ext xmlns:c16="http://schemas.microsoft.com/office/drawing/2014/chart" uri="{C3380CC4-5D6E-409C-BE32-E72D297353CC}">
              <c16:uniqueId val="{00000004-C675-4998-8FDA-70AF59AE3ABC}"/>
            </c:ext>
          </c:extLst>
        </c:ser>
        <c:ser>
          <c:idx val="5"/>
          <c:order val="5"/>
          <c:tx>
            <c:strRef>
              <c:f>'Graphing Data'!$A$34</c:f>
              <c:strCache>
                <c:ptCount val="1"/>
                <c:pt idx="0">
                  <c:v>Best Case FCFO Margin (RHS)</c:v>
                </c:pt>
              </c:strCache>
            </c:strRef>
          </c:tx>
          <c:spPr>
            <a:ln w="19050" cap="rnd">
              <a:solidFill>
                <a:schemeClr val="tx1"/>
              </a:solidFill>
              <a:prstDash val="dash"/>
              <a:round/>
            </a:ln>
            <a:effectLst/>
          </c:spPr>
          <c:marker>
            <c:symbol val="none"/>
          </c:marker>
          <c:cat>
            <c:numRef>
              <c:f>'Graphing Data'!$B$29:$P$29</c:f>
              <c:numCache>
                <c:formatCode>yyyy</c:formatCode>
                <c:ptCount val="15"/>
                <c:pt idx="0">
                  <c:v>39599</c:v>
                </c:pt>
                <c:pt idx="1">
                  <c:v>39964</c:v>
                </c:pt>
                <c:pt idx="2">
                  <c:v>40329</c:v>
                </c:pt>
                <c:pt idx="3">
                  <c:v>40694</c:v>
                </c:pt>
                <c:pt idx="4">
                  <c:v>41060</c:v>
                </c:pt>
                <c:pt idx="5">
                  <c:v>41425</c:v>
                </c:pt>
                <c:pt idx="6">
                  <c:v>41790</c:v>
                </c:pt>
                <c:pt idx="7">
                  <c:v>42155</c:v>
                </c:pt>
                <c:pt idx="8">
                  <c:v>42521</c:v>
                </c:pt>
                <c:pt idx="9">
                  <c:v>42886</c:v>
                </c:pt>
                <c:pt idx="10">
                  <c:v>43251</c:v>
                </c:pt>
                <c:pt idx="11">
                  <c:v>43616</c:v>
                </c:pt>
                <c:pt idx="12">
                  <c:v>43981</c:v>
                </c:pt>
                <c:pt idx="13">
                  <c:v>44346</c:v>
                </c:pt>
                <c:pt idx="14">
                  <c:v>44711</c:v>
                </c:pt>
              </c:numCache>
            </c:numRef>
          </c:cat>
          <c:val>
            <c:numRef>
              <c:f>'Graphing Data'!$B$34:$P$34</c:f>
              <c:numCache>
                <c:formatCode>General</c:formatCode>
                <c:ptCount val="15"/>
                <c:pt idx="9" formatCode="0%">
                  <c:v>-3.2319982469212485E-2</c:v>
                </c:pt>
                <c:pt idx="10" formatCode="0.0%">
                  <c:v>0.30020000000000002</c:v>
                </c:pt>
                <c:pt idx="11" formatCode="0.0%">
                  <c:v>0.22799999999999998</c:v>
                </c:pt>
                <c:pt idx="12" formatCode="0.0%">
                  <c:v>0.22799999999999998</c:v>
                </c:pt>
                <c:pt idx="13" formatCode="0.0%">
                  <c:v>0.22799999999999998</c:v>
                </c:pt>
                <c:pt idx="14" formatCode="0.0%">
                  <c:v>0.22799999999999998</c:v>
                </c:pt>
              </c:numCache>
            </c:numRef>
          </c:val>
          <c:smooth val="0"/>
          <c:extLst>
            <c:ext xmlns:c16="http://schemas.microsoft.com/office/drawing/2014/chart" uri="{C3380CC4-5D6E-409C-BE32-E72D297353CC}">
              <c16:uniqueId val="{00000005-C675-4998-8FDA-70AF59AE3ABC}"/>
            </c:ext>
          </c:extLst>
        </c:ser>
        <c:dLbls>
          <c:showLegendKey val="0"/>
          <c:showVal val="0"/>
          <c:showCatName val="0"/>
          <c:showSerName val="0"/>
          <c:showPercent val="0"/>
          <c:showBubbleSize val="0"/>
        </c:dLbls>
        <c:marker val="1"/>
        <c:smooth val="0"/>
        <c:axId val="330896512"/>
        <c:axId val="330694016"/>
      </c:lineChart>
      <c:dateAx>
        <c:axId val="330690944"/>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692480"/>
        <c:crosses val="autoZero"/>
        <c:auto val="1"/>
        <c:lblOffset val="100"/>
        <c:baseTimeUnit val="years"/>
      </c:dateAx>
      <c:valAx>
        <c:axId val="33069248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690944"/>
        <c:crosses val="autoZero"/>
        <c:crossBetween val="between"/>
      </c:valAx>
      <c:valAx>
        <c:axId val="33069401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330896512"/>
        <c:crosses val="max"/>
        <c:crossBetween val="between"/>
      </c:valAx>
      <c:dateAx>
        <c:axId val="330896512"/>
        <c:scaling>
          <c:orientation val="minMax"/>
        </c:scaling>
        <c:delete val="1"/>
        <c:axPos val="b"/>
        <c:numFmt formatCode="yyyy" sourceLinked="1"/>
        <c:majorTickMark val="out"/>
        <c:minorTickMark val="none"/>
        <c:tickLblPos val="nextTo"/>
        <c:crossAx val="330694016"/>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defRPr>
      </a:pPr>
      <a:endParaRPr lang="en-US"/>
    </a:p>
  </c:txPr>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Historical Investment Efficacy</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Data'!$A$38</c:f>
              <c:strCache>
                <c:ptCount val="1"/>
                <c:pt idx="0">
                  <c:v>ORCL Actual OCP ($, LHS)</c:v>
                </c:pt>
              </c:strCache>
            </c:strRef>
          </c:tx>
          <c:spPr>
            <a:solidFill>
              <a:srgbClr val="0046AD"/>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Data'!$B$38:$K$38</c:f>
              <c:numCache>
                <c:formatCode>_(* #,##0_);_(* \(#,##0\);_(* "-"??_);_(@_)</c:formatCode>
                <c:ptCount val="10"/>
                <c:pt idx="0">
                  <c:v>7123.28</c:v>
                </c:pt>
                <c:pt idx="1">
                  <c:v>7981.48</c:v>
                </c:pt>
                <c:pt idx="2">
                  <c:v>8374.06</c:v>
                </c:pt>
                <c:pt idx="3">
                  <c:v>10834.96</c:v>
                </c:pt>
                <c:pt idx="4">
                  <c:v>13242.42</c:v>
                </c:pt>
                <c:pt idx="5">
                  <c:v>13661.62</c:v>
                </c:pt>
                <c:pt idx="6">
                  <c:v>14294.76</c:v>
                </c:pt>
                <c:pt idx="7">
                  <c:v>13846.64</c:v>
                </c:pt>
                <c:pt idx="8">
                  <c:v>12796.58</c:v>
                </c:pt>
                <c:pt idx="9">
                  <c:v>13106</c:v>
                </c:pt>
              </c:numCache>
            </c:numRef>
          </c:val>
          <c:extLst>
            <c:ext xmlns:c16="http://schemas.microsoft.com/office/drawing/2014/chart" uri="{C3380CC4-5D6E-409C-BE32-E72D297353CC}">
              <c16:uniqueId val="{00000000-5AAF-4240-ADEA-D3BAD06AAC9A}"/>
            </c:ext>
          </c:extLst>
        </c:ser>
        <c:ser>
          <c:idx val="1"/>
          <c:order val="1"/>
          <c:tx>
            <c:strRef>
              <c:f>'Graphing Data'!$A$39</c:f>
              <c:strCache>
                <c:ptCount val="1"/>
                <c:pt idx="0">
                  <c:v>ORCL OCP if GDP-Growth ($, LHS)</c:v>
                </c:pt>
              </c:strCache>
            </c:strRef>
          </c:tx>
          <c:spPr>
            <a:solidFill>
              <a:srgbClr val="0046AD">
                <a:alpha val="50000"/>
              </a:srgbClr>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Data'!$B$39:$K$39</c:f>
              <c:numCache>
                <c:formatCode>_(* #,##0_);_(* \(#,##0\);_(* "-"??_);_(@_)</c:formatCode>
                <c:ptCount val="10"/>
                <c:pt idx="0">
                  <c:v>7123.28</c:v>
                </c:pt>
                <c:pt idx="1">
                  <c:v>6982.9786335352928</c:v>
                </c:pt>
                <c:pt idx="2">
                  <c:v>7127.2608692214899</c:v>
                </c:pt>
                <c:pt idx="3">
                  <c:v>7397.814334725922</c:v>
                </c:pt>
                <c:pt idx="4">
                  <c:v>7746.431674720061</c:v>
                </c:pt>
                <c:pt idx="5">
                  <c:v>8011.4507610629107</c:v>
                </c:pt>
                <c:pt idx="6">
                  <c:v>8274.382318423759</c:v>
                </c:pt>
                <c:pt idx="7">
                  <c:v>8575.860341173182</c:v>
                </c:pt>
                <c:pt idx="8">
                  <c:v>8849.9092040428259</c:v>
                </c:pt>
                <c:pt idx="9">
                  <c:v>9227.5092138568361</c:v>
                </c:pt>
              </c:numCache>
            </c:numRef>
          </c:val>
          <c:extLst>
            <c:ext xmlns:c16="http://schemas.microsoft.com/office/drawing/2014/chart" uri="{C3380CC4-5D6E-409C-BE32-E72D297353CC}">
              <c16:uniqueId val="{00000001-5AAF-4240-ADEA-D3BAD06AAC9A}"/>
            </c:ext>
          </c:extLst>
        </c:ser>
        <c:dLbls>
          <c:showLegendKey val="0"/>
          <c:showVal val="0"/>
          <c:showCatName val="0"/>
          <c:showSerName val="0"/>
          <c:showPercent val="0"/>
          <c:showBubbleSize val="0"/>
        </c:dLbls>
        <c:gapWidth val="0"/>
        <c:axId val="330978048"/>
        <c:axId val="330979584"/>
      </c:barChart>
      <c:lineChart>
        <c:grouping val="standard"/>
        <c:varyColors val="0"/>
        <c:ser>
          <c:idx val="2"/>
          <c:order val="2"/>
          <c:tx>
            <c:strRef>
              <c:f>'Graphing Data'!$A$40</c:f>
              <c:strCache>
                <c:ptCount val="1"/>
                <c:pt idx="0">
                  <c:v>ORCL - GDP Growth Difference (YoY, %, RHS)</c:v>
                </c:pt>
              </c:strCache>
            </c:strRef>
          </c:tx>
          <c:spPr>
            <a:ln w="19050" cap="rnd">
              <a:solidFill>
                <a:sysClr val="windowText" lastClr="000000"/>
              </a:solidFill>
              <a:prstDash val="dash"/>
              <a:round/>
            </a:ln>
            <a:effectLst/>
          </c:spPr>
          <c:marker>
            <c:symbol val="none"/>
          </c:marker>
          <c:cat>
            <c:numRef>
              <c:f>'Graphing Data'!$B$37:$K$37</c:f>
              <c:numCache>
                <c:formatCode>yyyy</c:formatCode>
                <c:ptCount val="10"/>
                <c:pt idx="0">
                  <c:v>39599</c:v>
                </c:pt>
                <c:pt idx="1">
                  <c:v>39964</c:v>
                </c:pt>
                <c:pt idx="2">
                  <c:v>40329</c:v>
                </c:pt>
                <c:pt idx="3">
                  <c:v>40694</c:v>
                </c:pt>
                <c:pt idx="4">
                  <c:v>41060</c:v>
                </c:pt>
                <c:pt idx="5">
                  <c:v>41425</c:v>
                </c:pt>
                <c:pt idx="6">
                  <c:v>41790</c:v>
                </c:pt>
                <c:pt idx="7">
                  <c:v>42155</c:v>
                </c:pt>
                <c:pt idx="8">
                  <c:v>42521</c:v>
                </c:pt>
                <c:pt idx="9">
                  <c:v>42886</c:v>
                </c:pt>
              </c:numCache>
            </c:numRef>
          </c:cat>
          <c:val>
            <c:numRef>
              <c:f>'Graphing Data'!$B$40:$K$40</c:f>
              <c:numCache>
                <c:formatCode>0%</c:formatCode>
                <c:ptCount val="10"/>
                <c:pt idx="1">
                  <c:v>0.14017438124918669</c:v>
                </c:pt>
                <c:pt idx="2">
                  <c:v>2.8524376296549026E-2</c:v>
                </c:pt>
                <c:pt idx="3">
                  <c:v>0.25591141897204284</c:v>
                </c:pt>
                <c:pt idx="4">
                  <c:v>0.17506934366977656</c:v>
                </c:pt>
                <c:pt idx="5">
                  <c:v>-2.5559178495495605E-3</c:v>
                </c:pt>
                <c:pt idx="6">
                  <c:v>1.3524961918591538E-2</c:v>
                </c:pt>
                <c:pt idx="7">
                  <c:v>-6.778365922739038E-2</c:v>
                </c:pt>
                <c:pt idx="8">
                  <c:v>-0.10779084890644208</c:v>
                </c:pt>
                <c:pt idx="9">
                  <c:v>-1.8487207449270127E-2</c:v>
                </c:pt>
              </c:numCache>
            </c:numRef>
          </c:val>
          <c:smooth val="0"/>
          <c:extLst>
            <c:ext xmlns:c16="http://schemas.microsoft.com/office/drawing/2014/chart" uri="{C3380CC4-5D6E-409C-BE32-E72D297353CC}">
              <c16:uniqueId val="{00000002-5AAF-4240-ADEA-D3BAD06AAC9A}"/>
            </c:ext>
          </c:extLst>
        </c:ser>
        <c:ser>
          <c:idx val="3"/>
          <c:order val="3"/>
          <c:tx>
            <c:strRef>
              <c:f>'Graphing Data'!$A$41</c:f>
              <c:strCache>
                <c:ptCount val="1"/>
                <c:pt idx="0">
                  <c:v>ORCL - GDP Growth Difference (3Y, %, RHS)</c:v>
                </c:pt>
              </c:strCache>
            </c:strRef>
          </c:tx>
          <c:spPr>
            <a:ln w="19050" cap="rnd">
              <a:solidFill>
                <a:sysClr val="windowText" lastClr="000000"/>
              </a:solidFill>
              <a:round/>
            </a:ln>
            <a:effectLst/>
          </c:spPr>
          <c:marker>
            <c:symbol val="none"/>
          </c:marker>
          <c:cat>
            <c:numRef>
              <c:f>'Graphing Data'!$B$37:$K$37</c:f>
              <c:numCache>
                <c:formatCode>yyyy</c:formatCode>
                <c:ptCount val="10"/>
                <c:pt idx="0">
                  <c:v>39599</c:v>
                </c:pt>
                <c:pt idx="1">
                  <c:v>39964</c:v>
                </c:pt>
                <c:pt idx="2">
                  <c:v>40329</c:v>
                </c:pt>
                <c:pt idx="3">
                  <c:v>40694</c:v>
                </c:pt>
                <c:pt idx="4">
                  <c:v>41060</c:v>
                </c:pt>
                <c:pt idx="5">
                  <c:v>41425</c:v>
                </c:pt>
                <c:pt idx="6">
                  <c:v>41790</c:v>
                </c:pt>
                <c:pt idx="7">
                  <c:v>42155</c:v>
                </c:pt>
                <c:pt idx="8">
                  <c:v>42521</c:v>
                </c:pt>
                <c:pt idx="9">
                  <c:v>42886</c:v>
                </c:pt>
              </c:numCache>
            </c:numRef>
          </c:cat>
          <c:val>
            <c:numRef>
              <c:f>'Graphing Data'!$B$41:$K$41</c:f>
              <c:numCache>
                <c:formatCode>0%</c:formatCode>
                <c:ptCount val="10"/>
                <c:pt idx="3">
                  <c:v>0.14515701911993029</c:v>
                </c:pt>
                <c:pt idx="4">
                  <c:v>0.15798834204529677</c:v>
                </c:pt>
                <c:pt idx="5">
                  <c:v>0.12323711070748988</c:v>
                </c:pt>
                <c:pt idx="6">
                  <c:v>5.3821652732803482E-2</c:v>
                </c:pt>
                <c:pt idx="7">
                  <c:v>-1.9847168389325764E-2</c:v>
                </c:pt>
                <c:pt idx="8">
                  <c:v>-5.4418154592520862E-2</c:v>
                </c:pt>
                <c:pt idx="9">
                  <c:v>-6.6124502217459913E-2</c:v>
                </c:pt>
              </c:numCache>
            </c:numRef>
          </c:val>
          <c:smooth val="0"/>
          <c:extLst>
            <c:ext xmlns:c16="http://schemas.microsoft.com/office/drawing/2014/chart" uri="{C3380CC4-5D6E-409C-BE32-E72D297353CC}">
              <c16:uniqueId val="{00000003-5AAF-4240-ADEA-D3BAD06AAC9A}"/>
            </c:ext>
          </c:extLst>
        </c:ser>
        <c:dLbls>
          <c:showLegendKey val="0"/>
          <c:showVal val="0"/>
          <c:showCatName val="0"/>
          <c:showSerName val="0"/>
          <c:showPercent val="0"/>
          <c:showBubbleSize val="0"/>
        </c:dLbls>
        <c:marker val="1"/>
        <c:smooth val="0"/>
        <c:axId val="330987008"/>
        <c:axId val="330985472"/>
      </c:lineChart>
      <c:dateAx>
        <c:axId val="33097804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79584"/>
        <c:crosses val="autoZero"/>
        <c:auto val="1"/>
        <c:lblOffset val="100"/>
        <c:baseTimeUnit val="years"/>
      </c:dateAx>
      <c:valAx>
        <c:axId val="33097958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78048"/>
        <c:crosses val="autoZero"/>
        <c:crossBetween val="between"/>
      </c:valAx>
      <c:valAx>
        <c:axId val="33098547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87008"/>
        <c:crosses val="max"/>
        <c:crossBetween val="between"/>
      </c:valAx>
      <c:dateAx>
        <c:axId val="330987008"/>
        <c:scaling>
          <c:orientation val="minMax"/>
        </c:scaling>
        <c:delete val="1"/>
        <c:axPos val="b"/>
        <c:numFmt formatCode="yyyy" sourceLinked="1"/>
        <c:majorTickMark val="out"/>
        <c:minorTickMark val="none"/>
        <c:tickLblPos val="nextTo"/>
        <c:crossAx val="330985472"/>
        <c:crosses val="autoZero"/>
        <c:auto val="1"/>
        <c:lblOffset val="100"/>
        <c:baseTimeUnit val="years"/>
        <c:majorUnit val="1"/>
        <c:minorUnit val="1"/>
      </c:dateAx>
      <c:spPr>
        <a:noFill/>
        <a:ln>
          <a:noFill/>
        </a:ln>
        <a:effectLst/>
      </c:spPr>
    </c:plotArea>
    <c:legend>
      <c:legendPos val="t"/>
      <c:layout>
        <c:manualLayout>
          <c:xMode val="edge"/>
          <c:yMode val="edge"/>
          <c:x val="1.3358494514692286E-2"/>
          <c:y val="6.488142439421074E-2"/>
          <c:w val="0.97474969425330182"/>
          <c:h val="6.520539928432593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'Valuation Model'!$C$2</c:f>
          <c:strCache>
            <c:ptCount val="1"/>
            <c:pt idx="0">
              <c:v>Oracle Corporation (ORCL)</c:v>
            </c:pt>
          </c:strCache>
        </c:strRef>
      </c:tx>
      <c:overlay val="0"/>
      <c:txPr>
        <a:bodyPr/>
        <a:lstStyle/>
        <a:p>
          <a:pPr>
            <a:defRPr sz="1200"/>
          </a:pPr>
          <a:endParaRPr lang="en-US"/>
        </a:p>
      </c:txPr>
    </c:title>
    <c:autoTitleDeleted val="0"/>
    <c:plotArea>
      <c:layout>
        <c:manualLayout>
          <c:layoutTarget val="inner"/>
          <c:xMode val="edge"/>
          <c:yMode val="edge"/>
          <c:x val="2.4892643987342686E-2"/>
          <c:y val="2.220281484648351E-2"/>
          <c:w val="0.95473066885577429"/>
          <c:h val="0.92329936689396608"/>
        </c:manualLayout>
      </c:layout>
      <c:barChart>
        <c:barDir val="col"/>
        <c:grouping val="stacked"/>
        <c:varyColors val="0"/>
        <c:ser>
          <c:idx val="0"/>
          <c:order val="0"/>
          <c:tx>
            <c:strRef>
              <c:f>'Histogram Data'!$L$4</c:f>
              <c:strCache>
                <c:ptCount val="1"/>
                <c:pt idx="0">
                  <c:v>Likely</c:v>
                </c:pt>
              </c:strCache>
            </c:strRef>
          </c:tx>
          <c:spPr>
            <a:solidFill>
              <a:srgbClr val="0049AA"/>
            </a:solidFill>
          </c:spPr>
          <c:invertIfNegative val="0"/>
          <c:cat>
            <c:numRef>
              <c:f>'Histogram Data'!$K$5:$K$55</c:f>
              <c:numCache>
                <c:formatCode>_(* #,##0.00_);_(* \(#,##0.00\);_(* "-"??_);_(@_)</c:formatCode>
                <c:ptCount val="51"/>
                <c:pt idx="0">
                  <c:v>0</c:v>
                </c:pt>
                <c:pt idx="1">
                  <c:v>1.34</c:v>
                </c:pt>
                <c:pt idx="2">
                  <c:v>2.68</c:v>
                </c:pt>
                <c:pt idx="3">
                  <c:v>4.0199999999999996</c:v>
                </c:pt>
                <c:pt idx="4">
                  <c:v>5.36</c:v>
                </c:pt>
                <c:pt idx="5">
                  <c:v>6.7</c:v>
                </c:pt>
                <c:pt idx="6">
                  <c:v>8.0400000000000009</c:v>
                </c:pt>
                <c:pt idx="7">
                  <c:v>9.3800000000000008</c:v>
                </c:pt>
                <c:pt idx="8">
                  <c:v>10.72</c:v>
                </c:pt>
                <c:pt idx="9">
                  <c:v>12.059999999999999</c:v>
                </c:pt>
                <c:pt idx="10">
                  <c:v>13.399999999999999</c:v>
                </c:pt>
                <c:pt idx="11">
                  <c:v>14.739999999999998</c:v>
                </c:pt>
                <c:pt idx="12">
                  <c:v>16.079999999999998</c:v>
                </c:pt>
                <c:pt idx="13">
                  <c:v>17.419999999999998</c:v>
                </c:pt>
                <c:pt idx="14">
                  <c:v>18.759999999999998</c:v>
                </c:pt>
                <c:pt idx="15">
                  <c:v>20.099999999999998</c:v>
                </c:pt>
                <c:pt idx="16">
                  <c:v>21.44</c:v>
                </c:pt>
                <c:pt idx="17">
                  <c:v>22.78</c:v>
                </c:pt>
                <c:pt idx="18">
                  <c:v>24.120000000000005</c:v>
                </c:pt>
                <c:pt idx="19">
                  <c:v>25.460000000000004</c:v>
                </c:pt>
                <c:pt idx="20">
                  <c:v>26.800000000000004</c:v>
                </c:pt>
                <c:pt idx="21">
                  <c:v>28.140000000000008</c:v>
                </c:pt>
                <c:pt idx="22">
                  <c:v>29.480000000000008</c:v>
                </c:pt>
                <c:pt idx="23">
                  <c:v>30.820000000000007</c:v>
                </c:pt>
                <c:pt idx="24">
                  <c:v>32.160000000000011</c:v>
                </c:pt>
                <c:pt idx="25">
                  <c:v>33.500000000000007</c:v>
                </c:pt>
                <c:pt idx="26">
                  <c:v>34.840000000000011</c:v>
                </c:pt>
                <c:pt idx="27">
                  <c:v>36.180000000000007</c:v>
                </c:pt>
                <c:pt idx="28">
                  <c:v>37.52000000000001</c:v>
                </c:pt>
                <c:pt idx="29">
                  <c:v>38.860000000000014</c:v>
                </c:pt>
                <c:pt idx="30">
                  <c:v>40.20000000000001</c:v>
                </c:pt>
                <c:pt idx="31">
                  <c:v>41.540000000000013</c:v>
                </c:pt>
                <c:pt idx="32">
                  <c:v>42.880000000000017</c:v>
                </c:pt>
                <c:pt idx="33">
                  <c:v>44.22000000000002</c:v>
                </c:pt>
                <c:pt idx="34">
                  <c:v>45.560000000000016</c:v>
                </c:pt>
                <c:pt idx="35">
                  <c:v>46.90000000000002</c:v>
                </c:pt>
                <c:pt idx="36">
                  <c:v>48.240000000000023</c:v>
                </c:pt>
                <c:pt idx="37">
                  <c:v>49.58000000000002</c:v>
                </c:pt>
                <c:pt idx="38">
                  <c:v>50.920000000000023</c:v>
                </c:pt>
                <c:pt idx="39">
                  <c:v>52.260000000000026</c:v>
                </c:pt>
                <c:pt idx="40">
                  <c:v>53.600000000000023</c:v>
                </c:pt>
                <c:pt idx="41">
                  <c:v>54.940000000000026</c:v>
                </c:pt>
                <c:pt idx="42">
                  <c:v>56.28000000000003</c:v>
                </c:pt>
                <c:pt idx="43">
                  <c:v>57.620000000000026</c:v>
                </c:pt>
                <c:pt idx="44">
                  <c:v>58.960000000000029</c:v>
                </c:pt>
                <c:pt idx="45">
                  <c:v>60.300000000000033</c:v>
                </c:pt>
                <c:pt idx="46">
                  <c:v>61.640000000000029</c:v>
                </c:pt>
                <c:pt idx="47">
                  <c:v>62.980000000000032</c:v>
                </c:pt>
                <c:pt idx="48">
                  <c:v>64.320000000000036</c:v>
                </c:pt>
                <c:pt idx="49">
                  <c:v>65.660000000000039</c:v>
                </c:pt>
                <c:pt idx="50">
                  <c:v>67.000000000000028</c:v>
                </c:pt>
              </c:numCache>
            </c:numRef>
          </c:cat>
          <c:val>
            <c:numRef>
              <c:f>'Histogram Data'!$L$5:$L$55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6.25E-2</c:v>
                </c:pt>
                <c:pt idx="29">
                  <c:v>0</c:v>
                </c:pt>
                <c:pt idx="30">
                  <c:v>0</c:v>
                </c:pt>
                <c:pt idx="31">
                  <c:v>6.25E-2</c:v>
                </c:pt>
                <c:pt idx="32">
                  <c:v>0</c:v>
                </c:pt>
                <c:pt idx="33">
                  <c:v>0</c:v>
                </c:pt>
                <c:pt idx="34">
                  <c:v>6.25E-2</c:v>
                </c:pt>
                <c:pt idx="35">
                  <c:v>6.25E-2</c:v>
                </c:pt>
                <c:pt idx="36">
                  <c:v>0</c:v>
                </c:pt>
                <c:pt idx="37">
                  <c:v>0</c:v>
                </c:pt>
                <c:pt idx="38">
                  <c:v>6.25E-2</c:v>
                </c:pt>
                <c:pt idx="39">
                  <c:v>0</c:v>
                </c:pt>
                <c:pt idx="40">
                  <c:v>0</c:v>
                </c:pt>
                <c:pt idx="41">
                  <c:v>0</c:v>
                </c:pt>
                <c:pt idx="42">
                  <c:v>0</c:v>
                </c:pt>
                <c:pt idx="43">
                  <c:v>6.25E-2</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4F75-4F7F-B0D0-A6AC8AA9BB87}"/>
            </c:ext>
          </c:extLst>
        </c:ser>
        <c:ser>
          <c:idx val="1"/>
          <c:order val="1"/>
          <c:tx>
            <c:strRef>
              <c:f>'Histogram Data'!$M$4</c:f>
              <c:strCache>
                <c:ptCount val="1"/>
                <c:pt idx="0">
                  <c:v>Unlikely</c:v>
                </c:pt>
              </c:strCache>
            </c:strRef>
          </c:tx>
          <c:spPr>
            <a:solidFill>
              <a:schemeClr val="bg1">
                <a:lumMod val="75000"/>
              </a:schemeClr>
            </a:solidFill>
          </c:spPr>
          <c:invertIfNegative val="0"/>
          <c:cat>
            <c:numRef>
              <c:f>'Histogram Data'!$K$5:$K$55</c:f>
              <c:numCache>
                <c:formatCode>_(* #,##0.00_);_(* \(#,##0.00\);_(* "-"??_);_(@_)</c:formatCode>
                <c:ptCount val="51"/>
                <c:pt idx="0">
                  <c:v>0</c:v>
                </c:pt>
                <c:pt idx="1">
                  <c:v>1.34</c:v>
                </c:pt>
                <c:pt idx="2">
                  <c:v>2.68</c:v>
                </c:pt>
                <c:pt idx="3">
                  <c:v>4.0199999999999996</c:v>
                </c:pt>
                <c:pt idx="4">
                  <c:v>5.36</c:v>
                </c:pt>
                <c:pt idx="5">
                  <c:v>6.7</c:v>
                </c:pt>
                <c:pt idx="6">
                  <c:v>8.0400000000000009</c:v>
                </c:pt>
                <c:pt idx="7">
                  <c:v>9.3800000000000008</c:v>
                </c:pt>
                <c:pt idx="8">
                  <c:v>10.72</c:v>
                </c:pt>
                <c:pt idx="9">
                  <c:v>12.059999999999999</c:v>
                </c:pt>
                <c:pt idx="10">
                  <c:v>13.399999999999999</c:v>
                </c:pt>
                <c:pt idx="11">
                  <c:v>14.739999999999998</c:v>
                </c:pt>
                <c:pt idx="12">
                  <c:v>16.079999999999998</c:v>
                </c:pt>
                <c:pt idx="13">
                  <c:v>17.419999999999998</c:v>
                </c:pt>
                <c:pt idx="14">
                  <c:v>18.759999999999998</c:v>
                </c:pt>
                <c:pt idx="15">
                  <c:v>20.099999999999998</c:v>
                </c:pt>
                <c:pt idx="16">
                  <c:v>21.44</c:v>
                </c:pt>
                <c:pt idx="17">
                  <c:v>22.78</c:v>
                </c:pt>
                <c:pt idx="18">
                  <c:v>24.120000000000005</c:v>
                </c:pt>
                <c:pt idx="19">
                  <c:v>25.460000000000004</c:v>
                </c:pt>
                <c:pt idx="20">
                  <c:v>26.800000000000004</c:v>
                </c:pt>
                <c:pt idx="21">
                  <c:v>28.140000000000008</c:v>
                </c:pt>
                <c:pt idx="22">
                  <c:v>29.480000000000008</c:v>
                </c:pt>
                <c:pt idx="23">
                  <c:v>30.820000000000007</c:v>
                </c:pt>
                <c:pt idx="24">
                  <c:v>32.160000000000011</c:v>
                </c:pt>
                <c:pt idx="25">
                  <c:v>33.500000000000007</c:v>
                </c:pt>
                <c:pt idx="26">
                  <c:v>34.840000000000011</c:v>
                </c:pt>
                <c:pt idx="27">
                  <c:v>36.180000000000007</c:v>
                </c:pt>
                <c:pt idx="28">
                  <c:v>37.52000000000001</c:v>
                </c:pt>
                <c:pt idx="29">
                  <c:v>38.860000000000014</c:v>
                </c:pt>
                <c:pt idx="30">
                  <c:v>40.20000000000001</c:v>
                </c:pt>
                <c:pt idx="31">
                  <c:v>41.540000000000013</c:v>
                </c:pt>
                <c:pt idx="32">
                  <c:v>42.880000000000017</c:v>
                </c:pt>
                <c:pt idx="33">
                  <c:v>44.22000000000002</c:v>
                </c:pt>
                <c:pt idx="34">
                  <c:v>45.560000000000016</c:v>
                </c:pt>
                <c:pt idx="35">
                  <c:v>46.90000000000002</c:v>
                </c:pt>
                <c:pt idx="36">
                  <c:v>48.240000000000023</c:v>
                </c:pt>
                <c:pt idx="37">
                  <c:v>49.58000000000002</c:v>
                </c:pt>
                <c:pt idx="38">
                  <c:v>50.920000000000023</c:v>
                </c:pt>
                <c:pt idx="39">
                  <c:v>52.260000000000026</c:v>
                </c:pt>
                <c:pt idx="40">
                  <c:v>53.600000000000023</c:v>
                </c:pt>
                <c:pt idx="41">
                  <c:v>54.940000000000026</c:v>
                </c:pt>
                <c:pt idx="42">
                  <c:v>56.28000000000003</c:v>
                </c:pt>
                <c:pt idx="43">
                  <c:v>57.620000000000026</c:v>
                </c:pt>
                <c:pt idx="44">
                  <c:v>58.960000000000029</c:v>
                </c:pt>
                <c:pt idx="45">
                  <c:v>60.300000000000033</c:v>
                </c:pt>
                <c:pt idx="46">
                  <c:v>61.640000000000029</c:v>
                </c:pt>
                <c:pt idx="47">
                  <c:v>62.980000000000032</c:v>
                </c:pt>
                <c:pt idx="48">
                  <c:v>64.320000000000036</c:v>
                </c:pt>
                <c:pt idx="49">
                  <c:v>65.660000000000039</c:v>
                </c:pt>
                <c:pt idx="50">
                  <c:v>67.000000000000028</c:v>
                </c:pt>
              </c:numCache>
            </c:numRef>
          </c:cat>
          <c:val>
            <c:numRef>
              <c:f>'Histogram Data'!$M$5:$M$55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1-4F75-4F7F-B0D0-A6AC8AA9BB87}"/>
            </c:ext>
          </c:extLst>
        </c:ser>
        <c:dLbls>
          <c:showLegendKey val="0"/>
          <c:showVal val="0"/>
          <c:showCatName val="0"/>
          <c:showSerName val="0"/>
          <c:showPercent val="0"/>
          <c:showBubbleSize val="0"/>
        </c:dLbls>
        <c:gapWidth val="0"/>
        <c:overlap val="75"/>
        <c:axId val="420527848"/>
        <c:axId val="420530984"/>
        <c:extLst/>
      </c:barChart>
      <c:lineChart>
        <c:grouping val="standard"/>
        <c:varyColors val="0"/>
        <c:ser>
          <c:idx val="4"/>
          <c:order val="2"/>
          <c:tx>
            <c:strRef>
              <c:f>'Histogram Data'!$O$4</c:f>
              <c:strCache>
                <c:ptCount val="1"/>
                <c:pt idx="0">
                  <c:v>Lognormal Curve</c:v>
                </c:pt>
              </c:strCache>
            </c:strRef>
          </c:tx>
          <c:spPr>
            <a:ln w="15875">
              <a:solidFill>
                <a:schemeClr val="tx1"/>
              </a:solidFill>
            </a:ln>
          </c:spPr>
          <c:marker>
            <c:symbol val="none"/>
          </c:marker>
          <c:val>
            <c:numRef>
              <c:f>'Histogram Data'!$O$5:$O$55</c:f>
              <c:numCache>
                <c:formatCode>_(* #,##0.00_);_(* \(#,##0.00\);_(* "-"??_);_(@_)</c:formatCode>
                <c:ptCount val="51"/>
                <c:pt idx="0">
                  <c:v>2.3042538287075371E-241</c:v>
                </c:pt>
                <c:pt idx="1">
                  <c:v>5.5952044587614625E-43</c:v>
                </c:pt>
                <c:pt idx="2">
                  <c:v>3.5117907451451723E-28</c:v>
                </c:pt>
                <c:pt idx="3">
                  <c:v>5.2705664617150316E-21</c:v>
                </c:pt>
                <c:pt idx="4">
                  <c:v>1.3961803085082213E-16</c:v>
                </c:pt>
                <c:pt idx="5">
                  <c:v>1.5564255430600065E-13</c:v>
                </c:pt>
                <c:pt idx="6">
                  <c:v>2.7074778153420783E-11</c:v>
                </c:pt>
                <c:pt idx="7">
                  <c:v>1.4180616088337962E-9</c:v>
                </c:pt>
                <c:pt idx="8">
                  <c:v>3.2438031518817092E-8</c:v>
                </c:pt>
                <c:pt idx="9">
                  <c:v>4.0738041746356982E-7</c:v>
                </c:pt>
                <c:pt idx="10">
                  <c:v>3.2621426654317426E-6</c:v>
                </c:pt>
                <c:pt idx="11">
                  <c:v>1.8454107843771622E-5</c:v>
                </c:pt>
                <c:pt idx="12">
                  <c:v>7.9332335215088305E-5</c:v>
                </c:pt>
                <c:pt idx="13">
                  <c:v>2.7340478418926408E-4</c:v>
                </c:pt>
                <c:pt idx="14">
                  <c:v>7.8637753840757178E-4</c:v>
                </c:pt>
                <c:pt idx="15">
                  <c:v>1.9469059326857187E-3</c:v>
                </c:pt>
                <c:pt idx="16">
                  <c:v>4.2505463281638338E-3</c:v>
                </c:pt>
                <c:pt idx="17">
                  <c:v>8.342020015840404E-3</c:v>
                </c:pt>
                <c:pt idx="18">
                  <c:v>1.4946632051285422E-2</c:v>
                </c:pt>
                <c:pt idx="19">
                  <c:v>2.4759359434400979E-2</c:v>
                </c:pt>
                <c:pt idx="20">
                  <c:v>3.8315486270215741E-2</c:v>
                </c:pt>
                <c:pt idx="21">
                  <c:v>5.5873386014594961E-2</c:v>
                </c:pt>
                <c:pt idx="22">
                  <c:v>7.7336491949090647E-2</c:v>
                </c:pt>
                <c:pt idx="23">
                  <c:v>0.10223036315267579</c:v>
                </c:pt>
                <c:pt idx="24">
                  <c:v>0.12973686087328895</c:v>
                </c:pt>
                <c:pt idx="25">
                  <c:v>0.15877532925007146</c:v>
                </c:pt>
                <c:pt idx="26">
                  <c:v>0.18811310615923837</c:v>
                </c:pt>
                <c:pt idx="27">
                  <c:v>0.21648539282843982</c:v>
                </c:pt>
                <c:pt idx="28">
                  <c:v>0.24270662306299742</c:v>
                </c:pt>
                <c:pt idx="29">
                  <c:v>0.26576033680029437</c:v>
                </c:pt>
                <c:pt idx="30">
                  <c:v>0.28486043171489184</c:v>
                </c:pt>
                <c:pt idx="31">
                  <c:v>0.29948215632215491</c:v>
                </c:pt>
                <c:pt idx="32">
                  <c:v>0.30936547479249171</c:v>
                </c:pt>
                <c:pt idx="33">
                  <c:v>0.31449615195743902</c:v>
                </c:pt>
                <c:pt idx="34">
                  <c:v>0.31507113931397418</c:v>
                </c:pt>
                <c:pt idx="35">
                  <c:v>0.31145488037793551</c:v>
                </c:pt>
                <c:pt idx="36">
                  <c:v>0.30413237621129457</c:v>
                </c:pt>
                <c:pt idx="37">
                  <c:v>0.29366362833416193</c:v>
                </c:pt>
                <c:pt idx="38">
                  <c:v>0.28064270852186579</c:v>
                </c:pt>
                <c:pt idx="39">
                  <c:v>0.26566340689371587</c:v>
                </c:pt>
                <c:pt idx="40">
                  <c:v>0.2492923089086973</c:v>
                </c:pt>
                <c:pt idx="41">
                  <c:v>0.23204930510550364</c:v>
                </c:pt>
                <c:pt idx="42">
                  <c:v>0.21439495009222864</c:v>
                </c:pt>
                <c:pt idx="43">
                  <c:v>0.1967237326636754</c:v>
                </c:pt>
                <c:pt idx="44">
                  <c:v>0.17936215387516455</c:v>
                </c:pt>
                <c:pt idx="45">
                  <c:v>0.16257048645787148</c:v>
                </c:pt>
                <c:pt idx="46">
                  <c:v>0.14654716176031402</c:v>
                </c:pt>
                <c:pt idx="47">
                  <c:v>0.13143486078877251</c:v>
                </c:pt>
                <c:pt idx="48">
                  <c:v>0.11732754357162131</c:v>
                </c:pt>
                <c:pt idx="49">
                  <c:v>0.10427781399020741</c:v>
                </c:pt>
                <c:pt idx="50">
                  <c:v>9.2304170788524958E-2</c:v>
                </c:pt>
              </c:numCache>
            </c:numRef>
          </c:val>
          <c:smooth val="0"/>
          <c:extLst>
            <c:ext xmlns:c16="http://schemas.microsoft.com/office/drawing/2014/chart" uri="{C3380CC4-5D6E-409C-BE32-E72D297353CC}">
              <c16:uniqueId val="{00000002-4F75-4F7F-B0D0-A6AC8AA9BB87}"/>
            </c:ext>
          </c:extLst>
        </c:ser>
        <c:dLbls>
          <c:showLegendKey val="0"/>
          <c:showVal val="0"/>
          <c:showCatName val="0"/>
          <c:showSerName val="0"/>
          <c:showPercent val="0"/>
          <c:showBubbleSize val="0"/>
        </c:dLbls>
        <c:marker val="1"/>
        <c:smooth val="0"/>
        <c:axId val="420527848"/>
        <c:axId val="420530984"/>
      </c:lineChart>
      <c:catAx>
        <c:axId val="420527848"/>
        <c:scaling>
          <c:orientation val="minMax"/>
        </c:scaling>
        <c:delete val="0"/>
        <c:axPos val="b"/>
        <c:title>
          <c:tx>
            <c:rich>
              <a:bodyPr/>
              <a:lstStyle/>
              <a:p>
                <a:pPr>
                  <a:defRPr/>
                </a:pPr>
                <a:r>
                  <a:rPr lang="en-US"/>
                  <a:t>Stock Price</a:t>
                </a:r>
              </a:p>
            </c:rich>
          </c:tx>
          <c:overlay val="0"/>
        </c:title>
        <c:numFmt formatCode="#,##0" sourceLinked="0"/>
        <c:majorTickMark val="out"/>
        <c:minorTickMark val="none"/>
        <c:tickLblPos val="nextTo"/>
        <c:crossAx val="420530984"/>
        <c:crosses val="autoZero"/>
        <c:auto val="0"/>
        <c:lblAlgn val="ctr"/>
        <c:lblOffset val="100"/>
        <c:tickLblSkip val="10"/>
        <c:tickMarkSkip val="10"/>
        <c:noMultiLvlLbl val="0"/>
      </c:catAx>
      <c:valAx>
        <c:axId val="420530984"/>
        <c:scaling>
          <c:orientation val="minMax"/>
          <c:max val="0.5"/>
        </c:scaling>
        <c:delete val="1"/>
        <c:axPos val="l"/>
        <c:title>
          <c:tx>
            <c:rich>
              <a:bodyPr rot="-5400000" vert="horz"/>
              <a:lstStyle/>
              <a:p>
                <a:pPr>
                  <a:defRPr/>
                </a:pPr>
                <a:r>
                  <a:rPr lang="en-US"/>
                  <a:t>Probability / Materiality</a:t>
                </a:r>
              </a:p>
            </c:rich>
          </c:tx>
          <c:overlay val="0"/>
        </c:title>
        <c:numFmt formatCode="0%" sourceLinked="1"/>
        <c:majorTickMark val="out"/>
        <c:minorTickMark val="none"/>
        <c:tickLblPos val="nextTo"/>
        <c:crossAx val="420527848"/>
        <c:crosses val="autoZero"/>
        <c:crossBetween val="midCat"/>
      </c:valAx>
      <c:spPr>
        <a:ln>
          <a:noFill/>
        </a:ln>
      </c:spPr>
    </c:plotArea>
    <c:plotVisOnly val="1"/>
    <c:dispBlanksAs val="gap"/>
    <c:showDLblsOverMax val="0"/>
  </c:char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3.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zoomScale="122" workbookViewId="0" zoomToFit="1"/>
  </sheetViews>
  <pageMargins left="0.7" right="0.7" top="0.75" bottom="0.75" header="0.3" footer="0.3"/>
  <pageSetup paperSize="5"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sheetViews>
    <sheetView zoomScale="122" workbookViewId="0" zoomToFit="1"/>
  </sheetViews>
  <pageMargins left="0.7" right="0.7" top="0.75" bottom="0.75" header="0.3" footer="0.3"/>
  <pageSetup paperSize="5"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sheetViews>
    <sheetView zoomScale="122" workbookViewId="0" zoomToFit="1"/>
  </sheetViews>
  <pageMargins left="0.7" right="0.7" top="0.75" bottom="0.75" header="0.3" footer="0.3"/>
  <pageSetup paperSize="5"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sheetViews>
    <sheetView zoomScale="122" workbookViewId="0" zoomToFit="1"/>
  </sheetViews>
  <pageMargins left="0.7" right="0.7" top="0.75" bottom="0.75" header="0.3" footer="0.3"/>
  <pageSetup paperSize="5"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sheetViews>
    <sheetView zoomScale="122" workbookViewId="0" zoomToFit="1"/>
  </sheetViews>
  <pageMargins left="0.7" right="0.7" top="0.75" bottom="0.75" header="0.3" footer="0.3"/>
  <pageSetup paperSize="5"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sheetViews>
    <sheetView zoomScale="122" workbookViewId="0" zoomToFit="1"/>
  </sheetViews>
  <pageMargins left="0.7" right="0.7" top="0.75" bottom="0.75" header="0.3" footer="0.3"/>
  <pageSetup paperSize="5"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chart" Target="../charts/chart1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32</xdr:col>
      <xdr:colOff>388143</xdr:colOff>
      <xdr:row>16</xdr:row>
      <xdr:rowOff>65881</xdr:rowOff>
    </xdr:from>
    <xdr:to>
      <xdr:col>43</xdr:col>
      <xdr:colOff>159543</xdr:colOff>
      <xdr:row>31</xdr:row>
      <xdr:rowOff>94456</xdr:rowOff>
    </xdr:to>
    <xdr:graphicFrame macro="">
      <xdr:nvGraphicFramePr>
        <xdr:cNvPr id="2" name="Chart 1">
          <a:extLst>
            <a:ext uri="{FF2B5EF4-FFF2-40B4-BE49-F238E27FC236}">
              <a16:creationId xmlns:a16="http://schemas.microsoft.com/office/drawing/2014/main" id="{9E8E79AD-614B-4C78-8821-C20C92D452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90487</xdr:colOff>
      <xdr:row>16</xdr:row>
      <xdr:rowOff>69056</xdr:rowOff>
    </xdr:from>
    <xdr:to>
      <xdr:col>31</xdr:col>
      <xdr:colOff>471487</xdr:colOff>
      <xdr:row>31</xdr:row>
      <xdr:rowOff>97631</xdr:rowOff>
    </xdr:to>
    <xdr:graphicFrame macro="">
      <xdr:nvGraphicFramePr>
        <xdr:cNvPr id="3" name="Chart 2">
          <a:extLst>
            <a:ext uri="{FF2B5EF4-FFF2-40B4-BE49-F238E27FC236}">
              <a16:creationId xmlns:a16="http://schemas.microsoft.com/office/drawing/2014/main" id="{E3999281-3927-410B-8EF5-1E45C3CB23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71437</xdr:colOff>
      <xdr:row>32</xdr:row>
      <xdr:rowOff>2381</xdr:rowOff>
    </xdr:from>
    <xdr:to>
      <xdr:col>31</xdr:col>
      <xdr:colOff>452437</xdr:colOff>
      <xdr:row>47</xdr:row>
      <xdr:rowOff>40481</xdr:rowOff>
    </xdr:to>
    <xdr:graphicFrame macro="">
      <xdr:nvGraphicFramePr>
        <xdr:cNvPr id="4" name="Chart 3">
          <a:extLst>
            <a:ext uri="{FF2B5EF4-FFF2-40B4-BE49-F238E27FC236}">
              <a16:creationId xmlns:a16="http://schemas.microsoft.com/office/drawing/2014/main" id="{C3791AB7-1C94-43CE-B175-EAA27F9FBC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95249</xdr:colOff>
      <xdr:row>49</xdr:row>
      <xdr:rowOff>33337</xdr:rowOff>
    </xdr:from>
    <xdr:to>
      <xdr:col>32</xdr:col>
      <xdr:colOff>76199</xdr:colOff>
      <xdr:row>64</xdr:row>
      <xdr:rowOff>61912</xdr:rowOff>
    </xdr:to>
    <xdr:graphicFrame macro="">
      <xdr:nvGraphicFramePr>
        <xdr:cNvPr id="5" name="Chart 4">
          <a:extLst>
            <a:ext uri="{FF2B5EF4-FFF2-40B4-BE49-F238E27FC236}">
              <a16:creationId xmlns:a16="http://schemas.microsoft.com/office/drawing/2014/main" id="{9C63C84C-FB4F-4803-981F-F94D928C43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226218</xdr:colOff>
      <xdr:row>66</xdr:row>
      <xdr:rowOff>126206</xdr:rowOff>
    </xdr:from>
    <xdr:to>
      <xdr:col>32</xdr:col>
      <xdr:colOff>150018</xdr:colOff>
      <xdr:row>81</xdr:row>
      <xdr:rowOff>154781</xdr:rowOff>
    </xdr:to>
    <xdr:graphicFrame macro="">
      <xdr:nvGraphicFramePr>
        <xdr:cNvPr id="6" name="Chart 5">
          <a:extLst>
            <a:ext uri="{FF2B5EF4-FFF2-40B4-BE49-F238E27FC236}">
              <a16:creationId xmlns:a16="http://schemas.microsoft.com/office/drawing/2014/main" id="{E4D8A617-BF5A-4EA4-B4E5-94FB0211FE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107156</xdr:colOff>
      <xdr:row>83</xdr:row>
      <xdr:rowOff>71437</xdr:rowOff>
    </xdr:from>
    <xdr:to>
      <xdr:col>31</xdr:col>
      <xdr:colOff>388143</xdr:colOff>
      <xdr:row>98</xdr:row>
      <xdr:rowOff>100012</xdr:rowOff>
    </xdr:to>
    <xdr:graphicFrame macro="">
      <xdr:nvGraphicFramePr>
        <xdr:cNvPr id="7" name="Chart 6">
          <a:extLst>
            <a:ext uri="{FF2B5EF4-FFF2-40B4-BE49-F238E27FC236}">
              <a16:creationId xmlns:a16="http://schemas.microsoft.com/office/drawing/2014/main" id="{9C17AF59-842E-4FDC-A708-47A2200113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32</xdr:col>
      <xdr:colOff>504831</xdr:colOff>
      <xdr:row>49</xdr:row>
      <xdr:rowOff>138112</xdr:rowOff>
    </xdr:from>
    <xdr:to>
      <xdr:col>43</xdr:col>
      <xdr:colOff>200031</xdr:colOff>
      <xdr:row>64</xdr:row>
      <xdr:rowOff>23812</xdr:rowOff>
    </xdr:to>
    <xdr:graphicFrame macro="">
      <xdr:nvGraphicFramePr>
        <xdr:cNvPr id="8" name="Chart 7">
          <a:extLst>
            <a:ext uri="{FF2B5EF4-FFF2-40B4-BE49-F238E27FC236}">
              <a16:creationId xmlns:a16="http://schemas.microsoft.com/office/drawing/2014/main" id="{FFE7A384-98FA-4BF5-9621-3FA09C9BD0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33</xdr:col>
      <xdr:colOff>15875</xdr:colOff>
      <xdr:row>66</xdr:row>
      <xdr:rowOff>139700</xdr:rowOff>
    </xdr:from>
    <xdr:to>
      <xdr:col>43</xdr:col>
      <xdr:colOff>320675</xdr:colOff>
      <xdr:row>81</xdr:row>
      <xdr:rowOff>25400</xdr:rowOff>
    </xdr:to>
    <xdr:graphicFrame macro="">
      <xdr:nvGraphicFramePr>
        <xdr:cNvPr id="9" name="Chart 8">
          <a:extLst>
            <a:ext uri="{FF2B5EF4-FFF2-40B4-BE49-F238E27FC236}">
              <a16:creationId xmlns:a16="http://schemas.microsoft.com/office/drawing/2014/main" id="{02E58FCD-CC95-4F5C-AAB9-69307DFA1C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33</xdr:col>
      <xdr:colOff>17462</xdr:colOff>
      <xdr:row>82</xdr:row>
      <xdr:rowOff>109537</xdr:rowOff>
    </xdr:from>
    <xdr:to>
      <xdr:col>43</xdr:col>
      <xdr:colOff>322262</xdr:colOff>
      <xdr:row>96</xdr:row>
      <xdr:rowOff>185737</xdr:rowOff>
    </xdr:to>
    <xdr:graphicFrame macro="">
      <xdr:nvGraphicFramePr>
        <xdr:cNvPr id="10" name="Chart 9">
          <a:extLst>
            <a:ext uri="{FF2B5EF4-FFF2-40B4-BE49-F238E27FC236}">
              <a16:creationId xmlns:a16="http://schemas.microsoft.com/office/drawing/2014/main" id="{1FC26CD7-E10B-43E8-9A55-8BCC8E3D0F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33</xdr:col>
      <xdr:colOff>284162</xdr:colOff>
      <xdr:row>99</xdr:row>
      <xdr:rowOff>36512</xdr:rowOff>
    </xdr:from>
    <xdr:to>
      <xdr:col>40</xdr:col>
      <xdr:colOff>588962</xdr:colOff>
      <xdr:row>113</xdr:row>
      <xdr:rowOff>112712</xdr:rowOff>
    </xdr:to>
    <xdr:graphicFrame macro="">
      <xdr:nvGraphicFramePr>
        <xdr:cNvPr id="11" name="Chart 10">
          <a:extLst>
            <a:ext uri="{FF2B5EF4-FFF2-40B4-BE49-F238E27FC236}">
              <a16:creationId xmlns:a16="http://schemas.microsoft.com/office/drawing/2014/main" id="{B1408971-854B-499C-92CE-4A1E83C4F1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21</xdr:col>
      <xdr:colOff>47631</xdr:colOff>
      <xdr:row>99</xdr:row>
      <xdr:rowOff>61912</xdr:rowOff>
    </xdr:from>
    <xdr:to>
      <xdr:col>30</xdr:col>
      <xdr:colOff>576268</xdr:colOff>
      <xdr:row>114</xdr:row>
      <xdr:rowOff>90487</xdr:rowOff>
    </xdr:to>
    <xdr:graphicFrame macro="">
      <xdr:nvGraphicFramePr>
        <xdr:cNvPr id="12" name="Chart 11">
          <a:extLst>
            <a:ext uri="{FF2B5EF4-FFF2-40B4-BE49-F238E27FC236}">
              <a16:creationId xmlns:a16="http://schemas.microsoft.com/office/drawing/2014/main" id="{1A080AFD-A65B-435F-BDF1-48D11CEB66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171450</xdr:colOff>
      <xdr:row>0</xdr:row>
      <xdr:rowOff>61912</xdr:rowOff>
    </xdr:from>
    <xdr:to>
      <xdr:col>16</xdr:col>
      <xdr:colOff>476250</xdr:colOff>
      <xdr:row>19</xdr:row>
      <xdr:rowOff>100012</xdr:rowOff>
    </xdr:to>
    <xdr:graphicFrame macro="">
      <xdr:nvGraphicFramePr>
        <xdr:cNvPr id="2" name="Chart 1">
          <a:extLst>
            <a:ext uri="{FF2B5EF4-FFF2-40B4-BE49-F238E27FC236}">
              <a16:creationId xmlns:a16="http://schemas.microsoft.com/office/drawing/2014/main" id="{324A3E71-E2FF-4538-AE7A-B0599AC2C0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161925</xdr:colOff>
      <xdr:row>20</xdr:row>
      <xdr:rowOff>9525</xdr:rowOff>
    </xdr:from>
    <xdr:to>
      <xdr:col>16</xdr:col>
      <xdr:colOff>466725</xdr:colOff>
      <xdr:row>39</xdr:row>
      <xdr:rowOff>47625</xdr:rowOff>
    </xdr:to>
    <xdr:graphicFrame macro="">
      <xdr:nvGraphicFramePr>
        <xdr:cNvPr id="3" name="Chart 2">
          <a:extLst>
            <a:ext uri="{FF2B5EF4-FFF2-40B4-BE49-F238E27FC236}">
              <a16:creationId xmlns:a16="http://schemas.microsoft.com/office/drawing/2014/main" id="{6BB14301-A677-43B5-A1BD-9EB9911277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142875</xdr:colOff>
      <xdr:row>40</xdr:row>
      <xdr:rowOff>9525</xdr:rowOff>
    </xdr:from>
    <xdr:to>
      <xdr:col>16</xdr:col>
      <xdr:colOff>447675</xdr:colOff>
      <xdr:row>59</xdr:row>
      <xdr:rowOff>47625</xdr:rowOff>
    </xdr:to>
    <xdr:graphicFrame macro="">
      <xdr:nvGraphicFramePr>
        <xdr:cNvPr id="4" name="Chart 3">
          <a:extLst>
            <a:ext uri="{FF2B5EF4-FFF2-40B4-BE49-F238E27FC236}">
              <a16:creationId xmlns:a16="http://schemas.microsoft.com/office/drawing/2014/main" id="{1862B69F-DBAD-40C7-B9F4-E00729910B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152400</xdr:colOff>
      <xdr:row>60</xdr:row>
      <xdr:rowOff>52387</xdr:rowOff>
    </xdr:from>
    <xdr:to>
      <xdr:col>16</xdr:col>
      <xdr:colOff>457200</xdr:colOff>
      <xdr:row>74</xdr:row>
      <xdr:rowOff>128587</xdr:rowOff>
    </xdr:to>
    <xdr:graphicFrame macro="">
      <xdr:nvGraphicFramePr>
        <xdr:cNvPr id="5" name="Chart 4">
          <a:extLst>
            <a:ext uri="{FF2B5EF4-FFF2-40B4-BE49-F238E27FC236}">
              <a16:creationId xmlns:a16="http://schemas.microsoft.com/office/drawing/2014/main" id="{499CC27D-7882-4C39-B456-20459D70D3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0.6369</cdr:x>
      <cdr:y>0.4362</cdr:y>
    </cdr:from>
    <cdr:to>
      <cdr:x>0.96577</cdr:x>
      <cdr:y>0.58464</cdr:y>
    </cdr:to>
    <cdr:sp macro="" textlink="">
      <cdr:nvSpPr>
        <cdr:cNvPr id="2" name="TextBox 1">
          <a:extLst xmlns:a="http://schemas.openxmlformats.org/drawingml/2006/main">
            <a:ext uri="{FF2B5EF4-FFF2-40B4-BE49-F238E27FC236}">
              <a16:creationId xmlns:a16="http://schemas.microsoft.com/office/drawing/2014/main" id="{4FC671EB-2DBB-4563-BC2B-189F72E61739}"/>
            </a:ext>
          </a:extLst>
        </cdr:cNvPr>
        <cdr:cNvSpPr txBox="1"/>
      </cdr:nvSpPr>
      <cdr:spPr>
        <a:xfrm xmlns:a="http://schemas.openxmlformats.org/drawingml/2006/main">
          <a:off x="4076700" y="1595438"/>
          <a:ext cx="2105025" cy="542925"/>
        </a:xfrm>
        <a:prstGeom xmlns:a="http://schemas.openxmlformats.org/drawingml/2006/main" prst="rect">
          <a:avLst/>
        </a:prstGeom>
      </cdr:spPr>
      <cdr:txBody>
        <a:bodyPr xmlns:a="http://schemas.openxmlformats.org/drawingml/2006/main" vertOverflow="clip" horzOverflow="clip" wrap="square" rtlCol="0"/>
        <a:lstStyle xmlns:a="http://schemas.openxmlformats.org/drawingml/2006/main"/>
        <a:p xmlns:a="http://schemas.openxmlformats.org/drawingml/2006/main">
          <a:pPr algn="ctr"/>
          <a:r>
            <a:rPr lang="en-US" sz="1100">
              <a:latin typeface="Arial Narrow" panose="020B0606020202030204" pitchFamily="34" charset="0"/>
            </a:rPr>
            <a:t>FY2018 Revenues include 3Q actual + midpoint</a:t>
          </a:r>
          <a:r>
            <a:rPr lang="en-US" sz="1100" baseline="0">
              <a:latin typeface="Arial Narrow" panose="020B0606020202030204" pitchFamily="34" charset="0"/>
            </a:rPr>
            <a:t> 4Q guidance</a:t>
          </a:r>
          <a:endParaRPr lang="en-US" sz="1100">
            <a:latin typeface="Arial Narrow" panose="020B0606020202030204" pitchFamily="34" charset="0"/>
          </a:endParaRPr>
        </a:p>
      </cdr:txBody>
    </cdr:sp>
  </cdr:relSizeAnchor>
  <cdr:relSizeAnchor xmlns:cdr="http://schemas.openxmlformats.org/drawingml/2006/chartDrawing">
    <cdr:from>
      <cdr:x>0.82589</cdr:x>
      <cdr:y>0.36589</cdr:y>
    </cdr:from>
    <cdr:to>
      <cdr:x>0.82589</cdr:x>
      <cdr:y>0.44661</cdr:y>
    </cdr:to>
    <cdr:cxnSp macro="">
      <cdr:nvCxnSpPr>
        <cdr:cNvPr id="4" name="Straight Arrow Connector 3">
          <a:extLst xmlns:a="http://schemas.openxmlformats.org/drawingml/2006/main">
            <a:ext uri="{FF2B5EF4-FFF2-40B4-BE49-F238E27FC236}">
              <a16:creationId xmlns:a16="http://schemas.microsoft.com/office/drawing/2014/main" id="{41CD9C8A-297C-4A6C-8E44-A3B67948C1BE}"/>
            </a:ext>
          </a:extLst>
        </cdr:cNvPr>
        <cdr:cNvCxnSpPr/>
      </cdr:nvCxnSpPr>
      <cdr:spPr>
        <a:xfrm xmlns:a="http://schemas.openxmlformats.org/drawingml/2006/main" flipV="1">
          <a:off x="5286375" y="1338265"/>
          <a:ext cx="0" cy="295273"/>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xml><?xml version="1.0" encoding="utf-8"?>
<c:userShapes xmlns:c="http://schemas.openxmlformats.org/drawingml/2006/chart">
  <cdr:relSizeAnchor xmlns:cdr="http://schemas.openxmlformats.org/drawingml/2006/chartDrawing">
    <cdr:from>
      <cdr:x>0.6369</cdr:x>
      <cdr:y>0.55599</cdr:y>
    </cdr:from>
    <cdr:to>
      <cdr:x>0.96577</cdr:x>
      <cdr:y>0.72917</cdr:y>
    </cdr:to>
    <cdr:sp macro="" textlink="">
      <cdr:nvSpPr>
        <cdr:cNvPr id="2" name="TextBox 1">
          <a:extLst xmlns:a="http://schemas.openxmlformats.org/drawingml/2006/main">
            <a:ext uri="{FF2B5EF4-FFF2-40B4-BE49-F238E27FC236}">
              <a16:creationId xmlns:a16="http://schemas.microsoft.com/office/drawing/2014/main" id="{4FC671EB-2DBB-4563-BC2B-189F72E61739}"/>
            </a:ext>
          </a:extLst>
        </cdr:cNvPr>
        <cdr:cNvSpPr txBox="1"/>
      </cdr:nvSpPr>
      <cdr:spPr>
        <a:xfrm xmlns:a="http://schemas.openxmlformats.org/drawingml/2006/main">
          <a:off x="4076670" y="2033594"/>
          <a:ext cx="2105031" cy="633405"/>
        </a:xfrm>
        <a:prstGeom xmlns:a="http://schemas.openxmlformats.org/drawingml/2006/main" prst="rect">
          <a:avLst/>
        </a:prstGeom>
      </cdr:spPr>
      <cdr:txBody>
        <a:bodyPr xmlns:a="http://schemas.openxmlformats.org/drawingml/2006/main" vertOverflow="clip" horzOverflow="clip" wrap="square" rtlCol="0"/>
        <a:lstStyle xmlns:a="http://schemas.openxmlformats.org/drawingml/2006/main"/>
        <a:p xmlns:a="http://schemas.openxmlformats.org/drawingml/2006/main">
          <a:pPr algn="ctr"/>
          <a:r>
            <a:rPr lang="en-US" sz="1100">
              <a:latin typeface="Arial Narrow" panose="020B0606020202030204" pitchFamily="34" charset="0"/>
            </a:rPr>
            <a:t>FY2018 OCP projection is an extrapolation based on FY2017</a:t>
          </a:r>
          <a:r>
            <a:rPr lang="en-US" sz="1100" baseline="0">
              <a:latin typeface="Arial Narrow" panose="020B0606020202030204" pitchFamily="34" charset="0"/>
            </a:rPr>
            <a:t> OCP run rate</a:t>
          </a:r>
          <a:endParaRPr lang="en-US" sz="1100">
            <a:latin typeface="Arial Narrow" panose="020B0606020202030204" pitchFamily="34" charset="0"/>
          </a:endParaRPr>
        </a:p>
      </cdr:txBody>
    </cdr:sp>
  </cdr:relSizeAnchor>
  <cdr:relSizeAnchor xmlns:cdr="http://schemas.openxmlformats.org/drawingml/2006/chartDrawing">
    <cdr:from>
      <cdr:x>0.83035</cdr:x>
      <cdr:y>0.41406</cdr:y>
    </cdr:from>
    <cdr:to>
      <cdr:x>0.83036</cdr:x>
      <cdr:y>0.54817</cdr:y>
    </cdr:to>
    <cdr:cxnSp macro="">
      <cdr:nvCxnSpPr>
        <cdr:cNvPr id="4" name="Straight Arrow Connector 3">
          <a:extLst xmlns:a="http://schemas.openxmlformats.org/drawingml/2006/main">
            <a:ext uri="{FF2B5EF4-FFF2-40B4-BE49-F238E27FC236}">
              <a16:creationId xmlns:a16="http://schemas.microsoft.com/office/drawing/2014/main" id="{41CD9C8A-297C-4A6C-8E44-A3B67948C1BE}"/>
            </a:ext>
          </a:extLst>
        </cdr:cNvPr>
        <cdr:cNvCxnSpPr/>
      </cdr:nvCxnSpPr>
      <cdr:spPr>
        <a:xfrm xmlns:a="http://schemas.openxmlformats.org/drawingml/2006/main" flipV="1">
          <a:off x="5314932" y="1514475"/>
          <a:ext cx="18" cy="490521"/>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0.31548</cdr:x>
      <cdr:y>0.19661</cdr:y>
    </cdr:from>
    <cdr:to>
      <cdr:x>0.74256</cdr:x>
      <cdr:y>0.36979</cdr:y>
    </cdr:to>
    <cdr:sp macro="" textlink="">
      <cdr:nvSpPr>
        <cdr:cNvPr id="2" name="TextBox 1">
          <a:extLst xmlns:a="http://schemas.openxmlformats.org/drawingml/2006/main">
            <a:ext uri="{FF2B5EF4-FFF2-40B4-BE49-F238E27FC236}">
              <a16:creationId xmlns:a16="http://schemas.microsoft.com/office/drawing/2014/main" id="{4FC671EB-2DBB-4563-BC2B-189F72E61739}"/>
            </a:ext>
          </a:extLst>
        </cdr:cNvPr>
        <cdr:cNvSpPr txBox="1"/>
      </cdr:nvSpPr>
      <cdr:spPr>
        <a:xfrm xmlns:a="http://schemas.openxmlformats.org/drawingml/2006/main">
          <a:off x="2019300" y="719139"/>
          <a:ext cx="2733651" cy="633423"/>
        </a:xfrm>
        <a:prstGeom xmlns:a="http://schemas.openxmlformats.org/drawingml/2006/main" prst="rect">
          <a:avLst/>
        </a:prstGeom>
      </cdr:spPr>
      <cdr:txBody>
        <a:bodyPr xmlns:a="http://schemas.openxmlformats.org/drawingml/2006/main" vertOverflow="clip" horzOverflow="clip" wrap="square" rtlCol="0"/>
        <a:lstStyle xmlns:a="http://schemas.openxmlformats.org/drawingml/2006/main"/>
        <a:p xmlns:a="http://schemas.openxmlformats.org/drawingml/2006/main">
          <a:pPr algn="ctr"/>
          <a:r>
            <a:rPr lang="en-US" sz="1100">
              <a:latin typeface="Arial Narrow" panose="020B0606020202030204" pitchFamily="34" charset="0"/>
            </a:rPr>
            <a:t>FY2018 FCFO projection is an extrapolation based on FY2017</a:t>
          </a:r>
          <a:r>
            <a:rPr lang="en-US" sz="1100" baseline="0">
              <a:latin typeface="Arial Narrow" panose="020B0606020202030204" pitchFamily="34" charset="0"/>
            </a:rPr>
            <a:t> expenditures and FY18 OCP forecast run rate</a:t>
          </a:r>
          <a:endParaRPr lang="en-US" sz="1100">
            <a:latin typeface="Arial Narrow" panose="020B0606020202030204" pitchFamily="34" charset="0"/>
          </a:endParaRPr>
        </a:p>
      </cdr:txBody>
    </cdr:sp>
  </cdr:relSizeAnchor>
  <cdr:relSizeAnchor xmlns:cdr="http://schemas.openxmlformats.org/drawingml/2006/chartDrawing">
    <cdr:from>
      <cdr:x>0.74256</cdr:x>
      <cdr:y>0.28321</cdr:y>
    </cdr:from>
    <cdr:to>
      <cdr:x>0.80804</cdr:x>
      <cdr:y>0.29948</cdr:y>
    </cdr:to>
    <cdr:cxnSp macro="">
      <cdr:nvCxnSpPr>
        <cdr:cNvPr id="4" name="Straight Arrow Connector 3">
          <a:extLst xmlns:a="http://schemas.openxmlformats.org/drawingml/2006/main">
            <a:ext uri="{FF2B5EF4-FFF2-40B4-BE49-F238E27FC236}">
              <a16:creationId xmlns:a16="http://schemas.microsoft.com/office/drawing/2014/main" id="{41CD9C8A-297C-4A6C-8E44-A3B67948C1BE}"/>
            </a:ext>
          </a:extLst>
        </cdr:cNvPr>
        <cdr:cNvCxnSpPr>
          <a:stCxn xmlns:a="http://schemas.openxmlformats.org/drawingml/2006/main" id="2" idx="3"/>
        </cdr:cNvCxnSpPr>
      </cdr:nvCxnSpPr>
      <cdr:spPr>
        <a:xfrm xmlns:a="http://schemas.openxmlformats.org/drawingml/2006/main">
          <a:off x="4752951" y="1035851"/>
          <a:ext cx="419124" cy="59524"/>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xml><?xml version="1.0" encoding="utf-8"?>
<xdr:wsDr xmlns:xdr="http://schemas.openxmlformats.org/drawingml/2006/spreadsheetDrawing" xmlns:a="http://schemas.openxmlformats.org/drawingml/2006/main">
  <xdr:absoluteAnchor>
    <xdr:pos x="0" y="0"/>
    <xdr:ext cx="11414385" cy="629274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11414385" cy="629274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11414385" cy="629274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0.09393</cdr:x>
      <cdr:y>0.1027</cdr:y>
    </cdr:from>
    <cdr:to>
      <cdr:x>0.37342</cdr:x>
      <cdr:y>0.21154</cdr:y>
    </cdr:to>
    <cdr:sp macro="" textlink="">
      <cdr:nvSpPr>
        <cdr:cNvPr id="2" name="TextBox 1">
          <a:extLst xmlns:a="http://schemas.openxmlformats.org/drawingml/2006/main">
            <a:ext uri="{FF2B5EF4-FFF2-40B4-BE49-F238E27FC236}">
              <a16:creationId xmlns:a16="http://schemas.microsoft.com/office/drawing/2014/main" id="{9549A583-6C84-4074-A236-EDEA9D3C1660}"/>
            </a:ext>
          </a:extLst>
        </cdr:cNvPr>
        <cdr:cNvSpPr txBox="1"/>
      </cdr:nvSpPr>
      <cdr:spPr>
        <a:xfrm xmlns:a="http://schemas.openxmlformats.org/drawingml/2006/main">
          <a:off x="1071420" y="645473"/>
          <a:ext cx="3188024" cy="6840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a:latin typeface="Arial Narrow" panose="020B0606020202030204" pitchFamily="34" charset="0"/>
            </a:rPr>
            <a:t>Owners' Cash</a:t>
          </a:r>
          <a:r>
            <a:rPr lang="en-US" sz="1400" baseline="0">
              <a:latin typeface="Arial Narrow" panose="020B0606020202030204" pitchFamily="34" charset="0"/>
            </a:rPr>
            <a:t> Profits</a:t>
          </a:r>
        </a:p>
        <a:p xmlns:a="http://schemas.openxmlformats.org/drawingml/2006/main">
          <a:r>
            <a:rPr lang="en-US" sz="1400" baseline="0">
              <a:latin typeface="Arial Narrow" panose="020B0606020202030204" pitchFamily="34" charset="0"/>
            </a:rPr>
            <a:t>Expansionary Cash Flow</a:t>
          </a:r>
        </a:p>
      </cdr:txBody>
    </cdr:sp>
  </cdr:relSizeAnchor>
  <cdr:relSizeAnchor xmlns:cdr="http://schemas.openxmlformats.org/drawingml/2006/chartDrawing">
    <cdr:from>
      <cdr:x>0.28522</cdr:x>
      <cdr:y>0.10743</cdr:y>
    </cdr:from>
    <cdr:to>
      <cdr:x>0.37113</cdr:x>
      <cdr:y>0.13109</cdr:y>
    </cdr:to>
    <cdr:sp macro="" textlink="">
      <cdr:nvSpPr>
        <cdr:cNvPr id="3" name="Rectangle 2">
          <a:extLst xmlns:a="http://schemas.openxmlformats.org/drawingml/2006/main">
            <a:ext uri="{FF2B5EF4-FFF2-40B4-BE49-F238E27FC236}">
              <a16:creationId xmlns:a16="http://schemas.microsoft.com/office/drawing/2014/main" id="{CAFB3295-876E-4E6E-B08F-085539DBDDD1}"/>
            </a:ext>
          </a:extLst>
        </cdr:cNvPr>
        <cdr:cNvSpPr/>
      </cdr:nvSpPr>
      <cdr:spPr>
        <a:xfrm xmlns:a="http://schemas.openxmlformats.org/drawingml/2006/main">
          <a:off x="3253384" y="675200"/>
          <a:ext cx="979939" cy="148702"/>
        </a:xfrm>
        <a:prstGeom xmlns:a="http://schemas.openxmlformats.org/drawingml/2006/main" prst="rect">
          <a:avLst/>
        </a:prstGeom>
        <a:solidFill xmlns:a="http://schemas.openxmlformats.org/drawingml/2006/main">
          <a:srgbClr val="575A5D">
            <a:alpha val="5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0.28468</cdr:x>
      <cdr:y>0.15045</cdr:y>
    </cdr:from>
    <cdr:to>
      <cdr:x>0.37059</cdr:x>
      <cdr:y>0.16603</cdr:y>
    </cdr:to>
    <cdr:sp macro="" textlink="">
      <cdr:nvSpPr>
        <cdr:cNvPr id="4" name="Rectangle 3">
          <a:extLst xmlns:a="http://schemas.openxmlformats.org/drawingml/2006/main">
            <a:ext uri="{FF2B5EF4-FFF2-40B4-BE49-F238E27FC236}">
              <a16:creationId xmlns:a16="http://schemas.microsoft.com/office/drawing/2014/main" id="{F93D25FD-919D-45D2-A8FE-90E20425A684}"/>
            </a:ext>
          </a:extLst>
        </cdr:cNvPr>
        <cdr:cNvSpPr/>
      </cdr:nvSpPr>
      <cdr:spPr>
        <a:xfrm xmlns:a="http://schemas.openxmlformats.org/drawingml/2006/main">
          <a:off x="3247173" y="945571"/>
          <a:ext cx="979939" cy="97920"/>
        </a:xfrm>
        <a:prstGeom xmlns:a="http://schemas.openxmlformats.org/drawingml/2006/main" prst="rect">
          <a:avLst/>
        </a:prstGeom>
        <a:solidFill xmlns:a="http://schemas.openxmlformats.org/drawingml/2006/main">
          <a:srgbClr val="0046AD"/>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11414385" cy="629274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11414385" cy="629274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11414385" cy="6292746"/>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8666189" cy="6292746"/>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oneCellAnchor>
    <xdr:from>
      <xdr:col>0</xdr:col>
      <xdr:colOff>333375</xdr:colOff>
      <xdr:row>1</xdr:row>
      <xdr:rowOff>123825</xdr:rowOff>
    </xdr:from>
    <xdr:ext cx="11115675" cy="14418371"/>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333375" y="314325"/>
          <a:ext cx="11115675" cy="14418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1"/>
            <a:t>Legal Disclaimer</a:t>
          </a:r>
        </a:p>
        <a:p>
          <a:r>
            <a:rPr lang="en-US" sz="1400"/>
            <a:t>IOI, LLC TERMS AND CONDITIONS</a:t>
          </a:r>
        </a:p>
        <a:p>
          <a:endParaRPr lang="en-US" sz="1400"/>
        </a:p>
        <a:p>
          <a:r>
            <a:rPr lang="en-US" sz="1100"/>
            <a:t>IOI, LLC is not a registered investment advisor or a broker-dealer. IOI, LLC does not make recommendations as to particular securities or derivative instruments, and does not advocate the purchase or sale of any security or investment by you or any other individual. </a:t>
          </a:r>
        </a:p>
        <a:p>
          <a:endParaRPr lang="en-US" sz="1100"/>
        </a:p>
        <a:p>
          <a:r>
            <a:rPr lang="en-US" sz="1100"/>
            <a:t>IOI, LLC does not guarantee the accuracy, completeness or timeliness of the Information. By using the Services provided for IOI Boot Camp participants, including any applications or content available through us, you agree that use of the Services is entirely at your own risk. You understand and acknowledge that there is a very high degree of risk involved in trading options and securities. Past results are not indicative of future returns that may be realized by you. We assume no responsibility or liability for your trading and investment results. </a:t>
          </a:r>
        </a:p>
        <a:p>
          <a:endParaRPr lang="en-US" sz="1100"/>
        </a:p>
        <a:p>
          <a:r>
            <a:rPr lang="en-US" sz="1100"/>
            <a:t>The information and features provided to IOI Boot Camp participants (collectively, the "Information" or "Service" or "Services") are provided for informational purposes only and should not be construed as investment advice. You should not rely solely on the Information in making any investment. Rather, you should use the Information only as a starting point for doing additional independent research in order to allow you to form your own opinion regarding investments and trading strategies. </a:t>
          </a:r>
        </a:p>
        <a:p>
          <a:endParaRPr lang="en-US" sz="1100"/>
        </a:p>
        <a:p>
          <a:r>
            <a:rPr lang="en-US" sz="1100"/>
            <a:t>The Information does not constitute a solicitation for the purchase or sale of securities.  By using the Information on the www.IntelligentOptionInvestor.com site or provided through the IOI Boot Camps, you assume full responsibility for any and all gains and losses, financial, emotional or otherwise, experienced, suffered or incurred by you. The Information is not intended to provide tax, legal or investment advice, which you should obtain from your professional advisor prior to making any investment of the type discussed in the Information.</a:t>
          </a:r>
        </a:p>
        <a:p>
          <a:endParaRPr lang="en-US" sz="1100"/>
        </a:p>
        <a:p>
          <a:r>
            <a:rPr lang="en-US" sz="1100"/>
            <a:t>THE SERVICE IS PROVIDED "AS IS," WITHOUT WARRANTY OF ANY KIND, EITHER EXPRESS OR IMPLIED, INCLUDING WITHOUT LIMITATION, ANY WARRANTY FOR INFORMATION, DATA, SERVICES, UNINTERRUPTED ACCESS, OR PRODUCTS PROVIDED THROUGH OR IN CONNECTION WITH THE SERVICE. IOI, LLC SPECIFICALLY DISCLAIMS ANY AND ALL WARRANTIES, INCLUDING, BUT NOT LIMITED TO: (i) ANY WARRANTIES CONCERNING THE AVAILABILITY, ACCURACY, USEFULNESS, OR CONTENT OF INFORMATION, PRODUCTS OR SERVICES; AND (ii) ANY WARRANTIES OF TITLE, WARRANTY OF NON-INFRINGEMENT, AND WARRANTIES OF MERCHANTABILITY OR FITNESS FOR A PARTICULAR PURPOSE. THIS DISCLAIMER OF LIABILITY APPLIES TO ANY DAMAGES OR INJURY CAUSED BY ANY FAILURE OF PERFORMANCE, ERROR, OMISSION, INTERRUPTION, DELETION, DEFECT, DELAY IN OPERATION OR TRANSMISSION, COMPUTER VIRUS, COMMUNICATION LINE FAILURE, THEFT OR DESTRUCTION OR UNAUTHORIZED ACCESS TO, ALTERATION OF, OR USE OF ANY INFORMATION OR SERVICES ON THIS SITE, WHETHER FOR BREACH OF CONTRACT, TORT, NEGLIGENCE, OR UNDER ANY OTHER CAUSE OF ACTION.</a:t>
          </a:r>
        </a:p>
        <a:p>
          <a:endParaRPr lang="en-US" sz="1100"/>
        </a:p>
        <a:p>
          <a:r>
            <a:rPr lang="en-US" sz="1100"/>
            <a:t>NEITHER IOI, LLC AND / OR INTELLIGENTOPTIONINVESTOR.COM AND / OR IOITOOLS.COM NOR ANY OF ITS EMPLOYEES, AGENTS, SUCCESSORS, ASSIGNS, AFFILIATES, OR CONTENT OR SERVICE PROVIDERS SHALL BE LIABLE TO YOU OR OTHER THIRD PARTY FOR ANY DIRECT, INDIRECT, INCIDENTAL, SPECIAL OR CONSEQUENTIAL DAMAGES ARISING OUT OF USE OF THE SERVICES OR INABILITY TO GAIN ACCESS TO OR USE THE SERVICES OR OUT OF ANY BREACH OF ANY WARRANTY. BECAUSE SOME STATES DO NOT ALLOW THE EXCLUSION OR LIMITATION OF LIABILITY FOR CONSEQUENTIAL OR INCIDENTAL DAMAGES, THE ABOVE LIMITATION MAY NOT APPLY TO YOU. IN SUCH STATES, THE RESPECTIVE LIABILITY OF IOI, LLC, ITS EMPLOYEES, AGENTS, SUCCESSORS, ASSIGNS, AFFILIATES, AND CONTENT OR SERVICE PROVIDERS RESPECTIVE LIABILITY IS LIMITED TO THE GREATEST EXTENT PERMITTED BY SUCH STATE.</a:t>
          </a:r>
        </a:p>
        <a:p>
          <a:endParaRPr lang="en-US" sz="1100"/>
        </a:p>
        <a:p>
          <a:r>
            <a:rPr lang="en-US" sz="1100"/>
            <a:t>IOI, LLC, is the owner and/or authorized user of any trademark, registered trademark and/or service mark appearing on IntelligentOptionInvestor.com and / or IOITools.com, and is the copyright owner or licensee of the content and/or information on the Website, unless otherwise indicated. IOI, LLC does not grant to you a license to any content, features or materials you may access on the IntelligentOptionInvestor.com and / or IOITools.com website. You may not download or save a copy of any of the content or screens except as otherwise provided in these Terms and Conditions, for any purpose. You may, however, print a copy of the information on IntelligentOptionInvestor.com and / or IOITools.com solely for your private personal use in any location on our Website where a "print" or "download" option is specifically made available by Us. </a:t>
          </a:r>
        </a:p>
        <a:p>
          <a:endParaRPr lang="en-US" sz="1100"/>
        </a:p>
        <a:p>
          <a:r>
            <a:rPr lang="en-US" sz="1100" b="1"/>
            <a:t>Confidentiality, Nondisclosure</a:t>
          </a:r>
        </a:p>
        <a:p>
          <a:r>
            <a:rPr lang="en-US" sz="1100"/>
            <a:t>As used in this Agreement, the term "Confidential Information" refers to any and all programs, concepts, information, data or communication, whether written or oral, furnished or made available by IOI, LLC to you regarding IOI, LLC or its software and data (including, without limitation any or all designs and concepts, preliminary or otherwise, relating thereto) (collectively, "Confidential Information"). By using the Services, you acknowledge and agree that the information disclosed by IOI, LLC is a valuable trade secret of IOI, LLC, and is being disclosed pursuant to this agreement for your exclusive use. You further agree that: You will hold in strict confidence all Confidential Information and agree not to publish, disclose or otherwise disseminate such confidential Information to anyone other than a member or employee of IOI, LLC, and that you will not cause the transmission, removal, or transport of any Confidential Information; and</a:t>
          </a:r>
        </a:p>
        <a:p>
          <a:endParaRPr lang="en-US" sz="1100"/>
        </a:p>
        <a:p>
          <a:r>
            <a:rPr lang="en-US" sz="1100" b="1"/>
            <a:t>User Conduct For IOI, LLC:</a:t>
          </a:r>
        </a:p>
        <a:p>
          <a:r>
            <a:rPr lang="en-US" sz="1100"/>
            <a:t>While using the Service, you may not:</a:t>
          </a:r>
        </a:p>
        <a:p>
          <a:endParaRPr lang="en-US" sz="1100"/>
        </a:p>
        <a:p>
          <a:r>
            <a:rPr lang="en-US" sz="1100"/>
            <a:t>1.) publish, transmit, reproduce, or distribute in any way, information, software or other material that appears on the Web Site which is protected by copyright, or other proprietary or intellectual property right, or derivative works with respect thereto, without obtaining permission of the copyright owner or licenser; or</a:t>
          </a:r>
        </a:p>
        <a:p>
          <a:endParaRPr lang="en-US" sz="1100"/>
        </a:p>
        <a:p>
          <a:r>
            <a:rPr lang="en-US" sz="1100"/>
            <a:t>2.) publish, reproduce, transmit or distribute in any way any component of the Service itself or derivative works with respect thereto, as the Service is copyrighted as a collective work under US copyright laws; or</a:t>
          </a:r>
        </a:p>
        <a:p>
          <a:endParaRPr lang="en-US" sz="1100"/>
        </a:p>
        <a:p>
          <a:r>
            <a:rPr lang="en-US" sz="1100"/>
            <a:t>3.) publish, transmit, reproduce, distribute or in any way exploit any information, software or other material obtained through the Service for commercial purposes, or any purpose other than private, personal use (or as expressly permitted by the provider of such information, software or other material); or</a:t>
          </a:r>
        </a:p>
        <a:p>
          <a:endParaRPr lang="en-US" sz="1100"/>
        </a:p>
        <a:p>
          <a:r>
            <a:rPr lang="en-US" sz="1100"/>
            <a:t>4.) knowingly violate any laws, including without limitation the Securities Act of 1933 and Securities Exchange Act, or any rule of any securities exchange, including, without limitation, the New York Stock Exchange or the NASDAQ/AMEX; or</a:t>
          </a:r>
        </a:p>
        <a:p>
          <a:endParaRPr lang="en-US" sz="1100"/>
        </a:p>
        <a:p>
          <a:r>
            <a:rPr lang="en-US" sz="1100"/>
            <a:t>5.) impersonate any other person or entity, or misrepresent your affiliation with any other person or entity (including without limitation, IOI, LLC).</a:t>
          </a:r>
        </a:p>
        <a:p>
          <a:r>
            <a:rPr lang="en-US" sz="1100"/>
            <a:t>We have no obligation to monitor the Service. You acknowledge and agree, however, that we do retain the right to monitor the Service and, subject to the limitations of the IOI, LLC privacy policy, to disclose any information as necessary or appropriate to satisfy any law, regulation or other governmental request, to operate the Service properly, or to protect IntelligentOptionInvestor.com and / or IOITools.com.</a:t>
          </a:r>
        </a:p>
        <a:p>
          <a:endParaRPr lang="en-US" sz="1100"/>
        </a:p>
        <a:p>
          <a:r>
            <a:rPr lang="en-US" sz="1100" b="1"/>
            <a:t>Data:</a:t>
          </a:r>
        </a:p>
        <a:p>
          <a:r>
            <a:rPr lang="en-US" sz="1100"/>
            <a:t>In addition to the limitations above, subscribers acknowledge that data is subject to errors and omissions, which may or may not have been caused by our Service, and that the data is provided "as is", without warranty for merchantability or fitness for any purpose.</a:t>
          </a:r>
        </a:p>
        <a:p>
          <a:endParaRPr lang="en-US" sz="1100"/>
        </a:p>
        <a:p>
          <a:r>
            <a:rPr lang="en-US" sz="1100" b="1"/>
            <a:t>Miscellaneous:</a:t>
          </a:r>
        </a:p>
        <a:p>
          <a:r>
            <a:rPr lang="en-US" sz="1100"/>
            <a:t>The Terms and Conditions and the relationship between you and IOI, LLC shall be governed by the laws of the State of Illinois, without regard to its conflict of law provisions. You and IOI, LLC agree that this Agreement is made, and all performance under this Agreement will take place, at IOI, LLC offices in Arlington Heights, IL. You and IOI, LLC each agree to submit to the personal and exclusive jurisdiction of the courts located within the state of Illinois.</a:t>
          </a:r>
        </a:p>
        <a:p>
          <a:endParaRPr lang="en-US" sz="1100"/>
        </a:p>
        <a:p>
          <a:r>
            <a:rPr lang="en-US" sz="1100"/>
            <a:t>The failure of IOI, LLC to exercise or enforce any right or provision of the Terms and Conditions shall not constitute a waiver of such right or provision. If any provision of the Terms and Conditions is found by a court of competent jurisdiction to be invalid, the parties nevertheless agree that the court should endeavor to give effect to the parties' intentions as reflected in the provision, and the other provisions of the Terms and Conditions remain in full force and effect.</a:t>
          </a:r>
        </a:p>
        <a:p>
          <a:endParaRPr lang="en-US" sz="1100"/>
        </a:p>
        <a:p>
          <a:r>
            <a:rPr lang="en-US" sz="1100"/>
            <a:t>You agree that regardless of any statute or law to the contrary, any claim or cause of action arising out of or related to use of the Service or the Terms and Conditions must be filed within one (1) year after such claim or cause of action arose or be forever barred.</a:t>
          </a:r>
        </a:p>
        <a:p>
          <a:endParaRPr lang="en-US" sz="1100"/>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k/SkyDrive/Documents/Business/Models/CSCO/IOI%20Valuation%20-%20Cisco%20(CSCO)%20-%202013.8.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Omnipotent\Stock%20Tracker%20v1.6%206-11-1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dfedd50d51e5ce/Documents/Business/Models/_Companies/GILD/IOI%20Valuation%20Model%20-%20Gilead%20Sciences%20(GILD)%202016.09.2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rik/SkyDrive/Documents/YCharts/GE/GE%202014.08.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rik/SkyDrive/Documents/Business/Models/_Base%20Model/IOI%20Basic%20Valuation%20Model%20-%20Curren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Erik/SkyDrive/Documents/Business/Models/_Companies/ORCL/IOI%20Oracle%20Valuation%20Model%202014.10.2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OI%20Valuation%20Model%20-%20Oracle%20(ORCL)%202018.03.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IOI%20Valuation%20-%20Oracle%20(ORCL)%20-%202013.9.19.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IOI%20Oracle%20Valuation%20Model%202015.09.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IOI%20Valuation%20Model%20-%20Oracle%20(ORCL)%202017.03.2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Erik\OneDrive\Documents\Business\Company%20Research\ORCL%20-%20Oracle%20Corporation\IOI%20Oracle%20Valuation%20Model%202016.03.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Overview"/>
      <sheetName val="Assumptions"/>
      <sheetName val="Security Pricing Data"/>
      <sheetName val="Calculations"/>
      <sheetName val="Full Chart"/>
      <sheetName val="Inflation Stats"/>
      <sheetName val="GDP Data"/>
      <sheetName val="Histogram"/>
      <sheetName val="Histogram Data"/>
      <sheetName val="Tear Sheet Data"/>
      <sheetName val="Stock Price Raw Data"/>
      <sheetName val="Segment Info"/>
      <sheetName val="Scratch"/>
      <sheetName val="PSW_Sheet"/>
    </sheetNames>
    <sheetDataSet>
      <sheetData sheetId="0">
        <row r="6">
          <cell r="D6">
            <v>5</v>
          </cell>
        </row>
        <row r="7">
          <cell r="D7">
            <v>41851</v>
          </cell>
        </row>
        <row r="8">
          <cell r="D8">
            <v>41274</v>
          </cell>
        </row>
        <row r="10">
          <cell r="O10">
            <v>0</v>
          </cell>
        </row>
        <row r="11">
          <cell r="D11" t="str">
            <v>Growth Rate</v>
          </cell>
        </row>
        <row r="12">
          <cell r="D12">
            <v>0.1</v>
          </cell>
          <cell r="J12">
            <v>5</v>
          </cell>
        </row>
        <row r="13">
          <cell r="D13">
            <v>0.03</v>
          </cell>
          <cell r="J13">
            <v>9.9999000000000005E-2</v>
          </cell>
        </row>
        <row r="14">
          <cell r="D14">
            <v>2.8299999999999999E-2</v>
          </cell>
        </row>
        <row r="15">
          <cell r="D15">
            <v>0.03</v>
          </cell>
          <cell r="J15">
            <v>4.999986364297393</v>
          </cell>
        </row>
        <row r="17">
          <cell r="D17">
            <v>5380</v>
          </cell>
        </row>
        <row r="19">
          <cell r="D19">
            <v>1.7000000000000001E-3</v>
          </cell>
        </row>
        <row r="22">
          <cell r="J22">
            <v>21</v>
          </cell>
        </row>
        <row r="24">
          <cell r="D24">
            <v>0.17</v>
          </cell>
        </row>
        <row r="25">
          <cell r="D25">
            <v>0.17549999999999999</v>
          </cell>
        </row>
        <row r="27">
          <cell r="N27">
            <v>0</v>
          </cell>
        </row>
        <row r="28">
          <cell r="N28">
            <v>0</v>
          </cell>
        </row>
      </sheetData>
      <sheetData sheetId="1">
        <row r="2">
          <cell r="V2">
            <v>41851</v>
          </cell>
        </row>
        <row r="4">
          <cell r="BP4">
            <v>2</v>
          </cell>
        </row>
        <row r="6">
          <cell r="BP6">
            <v>2</v>
          </cell>
        </row>
        <row r="102">
          <cell r="V102">
            <v>0</v>
          </cell>
          <cell r="W102">
            <v>0</v>
          </cell>
          <cell r="X102">
            <v>0</v>
          </cell>
          <cell r="Y102">
            <v>0</v>
          </cell>
          <cell r="Z102">
            <v>0</v>
          </cell>
        </row>
        <row r="184">
          <cell r="Z184">
            <v>3864</v>
          </cell>
        </row>
        <row r="185">
          <cell r="Z185">
            <v>0</v>
          </cell>
        </row>
      </sheetData>
      <sheetData sheetId="2"/>
      <sheetData sheetId="3"/>
      <sheetData sheetId="4" refreshError="1"/>
      <sheetData sheetId="5"/>
      <sheetData sheetId="6"/>
      <sheetData sheetId="7" refreshError="1"/>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Tickers"/>
      <sheetName val="detail"/>
      <sheetName val="Beta-Weekly"/>
      <sheetName val="MktCap"/>
      <sheetName val="Instructions"/>
      <sheetName val="arConfig_StkPrice"/>
      <sheetName val="YF_Attribs"/>
      <sheetName val="StkPrice"/>
      <sheetName val="RealTimePrices"/>
    </sheetNames>
    <sheetDataSet>
      <sheetData sheetId="0" refreshError="1"/>
      <sheetData sheetId="1" refreshError="1"/>
      <sheetData sheetId="2" refreshError="1"/>
      <sheetData sheetId="3" refreshError="1"/>
      <sheetData sheetId="4" refreshError="1"/>
      <sheetData sheetId="5" refreshError="1"/>
      <sheetData sheetId="6">
        <row r="3">
          <cell r="B3" t="b">
            <v>0</v>
          </cell>
        </row>
        <row r="5">
          <cell r="B5" t="b">
            <v>0</v>
          </cell>
        </row>
      </sheetData>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op data"/>
      <sheetName val="Segment"/>
      <sheetName val="Revenue Model"/>
      <sheetName val="Product Line Graphs"/>
      <sheetName val="Pipeline"/>
      <sheetName val="Leverage Calculations"/>
      <sheetName val="Revenue Scenarios Chart"/>
      <sheetName val="Profit Scenarios Chart"/>
      <sheetName val="Investment Level Chart"/>
      <sheetName val="Capex Chart"/>
      <sheetName val="Capex Breakdown Chart"/>
      <sheetName val="Data"/>
      <sheetName val="Cone Calculations"/>
      <sheetName val="FCFO Chart"/>
      <sheetName val="Investing Efficacy Chart"/>
      <sheetName val="BSM Cone Chart"/>
      <sheetName val="Histogram Data"/>
      <sheetName val="Histogram"/>
      <sheetName val="Tear Sheet"/>
      <sheetName val="Chartbook"/>
    </sheetNames>
    <sheetDataSet>
      <sheetData sheetId="0">
        <row r="2">
          <cell r="B2" t="str">
            <v>GILD</v>
          </cell>
        </row>
        <row r="17">
          <cell r="C17">
            <v>0</v>
          </cell>
        </row>
        <row r="22">
          <cell r="K22">
            <v>106.5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K2">
            <v>16.695</v>
          </cell>
        </row>
      </sheetData>
      <sheetData sheetId="15" refreshError="1"/>
      <sheetData sheetId="16" refreshError="1"/>
      <sheetData sheetId="17" refreshError="1"/>
      <sheetData sheetId="18" refreshError="1"/>
      <sheetData sheetId="19">
        <row r="1">
          <cell r="E1">
            <v>7</v>
          </cell>
        </row>
      </sheetData>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mpetitor Data"/>
      <sheetName val="Segment Data"/>
      <sheetName val="Stock Purchases worksheet"/>
      <sheetName val="FSA Data"/>
      <sheetName val="Display Charts"/>
      <sheetName val="Securities Data"/>
      <sheetName val="Inflation and GDP Data"/>
      <sheetName val="Stock Price vs SPY Chart"/>
      <sheetName val="Revenue Change Chart"/>
      <sheetName val="Acquisition Chart"/>
      <sheetName val="OCP Chart"/>
      <sheetName val="OCP Growth Chart"/>
      <sheetName val="Net Expansionary CF Chart"/>
      <sheetName val="Capex Pct Chart"/>
      <sheetName val="Marginal OCP Chart"/>
      <sheetName val="FCFO Chart"/>
      <sheetName val="Valuation Chart"/>
      <sheetName val="PBK Chart"/>
      <sheetName val="PSR Chart"/>
    </sheetNames>
    <sheetDataSet>
      <sheetData sheetId="0">
        <row r="3">
          <cell r="C3" t="str">
            <v>GE</v>
          </cell>
        </row>
        <row r="4">
          <cell r="J4">
            <v>2.3510739929115523E-2</v>
          </cell>
          <cell r="K4">
            <v>-8.1250624067255479E-3</v>
          </cell>
          <cell r="L4">
            <v>4.1189298081871731E-2</v>
          </cell>
        </row>
        <row r="5">
          <cell r="J5">
            <v>0.16096456216276023</v>
          </cell>
          <cell r="K5">
            <v>0.14040878277787311</v>
          </cell>
          <cell r="L5">
            <v>0.16466925906987961</v>
          </cell>
        </row>
        <row r="6">
          <cell r="J6">
            <v>-2.0460592212606734E-2</v>
          </cell>
          <cell r="K6">
            <v>0.18557032364034962</v>
          </cell>
          <cell r="L6">
            <v>-0.4624308790457819</v>
          </cell>
        </row>
        <row r="7">
          <cell r="J7">
            <v>1.546255762660489E-2</v>
          </cell>
          <cell r="K7">
            <v>-6.4269818584257621E-2</v>
          </cell>
          <cell r="L7">
            <v>3.6739997114421462E-2</v>
          </cell>
        </row>
        <row r="8">
          <cell r="L8">
            <v>0.06</v>
          </cell>
        </row>
      </sheetData>
      <sheetData sheetId="1" refreshError="1"/>
      <sheetData sheetId="2">
        <row r="1">
          <cell r="H1">
            <v>2004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Leverage Calculations"/>
      <sheetName val="Revenue Scenarios Chart"/>
      <sheetName val="Profit Scenarios Chart"/>
      <sheetName val="Capex Chart"/>
      <sheetName val="Capex Breakdown Chart"/>
      <sheetName val="Data"/>
      <sheetName val="Cone Calculations"/>
      <sheetName val="FCFO Chart"/>
      <sheetName val="Investing Efficacy Chart"/>
      <sheetName val="BSM Cone Chart"/>
      <sheetName val="Histogram Data"/>
      <sheetName val="Histogram"/>
    </sheetNames>
    <sheetDataSet>
      <sheetData sheetId="0">
        <row r="2">
          <cell r="B2" t="str">
            <v>GE</v>
          </cell>
        </row>
      </sheetData>
      <sheetData sheetId="1"/>
      <sheetData sheetId="2"/>
      <sheetData sheetId="3"/>
      <sheetData sheetId="4"/>
      <sheetData sheetId="5"/>
      <sheetData sheetId="6"/>
      <sheetData sheetId="7"/>
      <sheetData sheetId="8">
        <row r="2">
          <cell r="K2">
            <v>33.409999999999997</v>
          </cell>
          <cell r="Q2">
            <v>2.4218999999999999</v>
          </cell>
        </row>
        <row r="3">
          <cell r="K3">
            <v>33.119999999999997</v>
          </cell>
          <cell r="Q3">
            <v>2.4009</v>
          </cell>
        </row>
        <row r="4">
          <cell r="K4">
            <v>33.31</v>
          </cell>
          <cell r="Q4">
            <v>2.4146999999999998</v>
          </cell>
        </row>
        <row r="5">
          <cell r="K5">
            <v>33.450000000000003</v>
          </cell>
          <cell r="Q5">
            <v>2.4247999999999998</v>
          </cell>
        </row>
        <row r="6">
          <cell r="K6">
            <v>33.58</v>
          </cell>
          <cell r="Q6">
            <v>2.3818999999999999</v>
          </cell>
        </row>
        <row r="7">
          <cell r="K7">
            <v>33.97</v>
          </cell>
          <cell r="Q7">
            <v>2.4096000000000002</v>
          </cell>
        </row>
        <row r="8">
          <cell r="K8">
            <v>34.119999999999997</v>
          </cell>
          <cell r="Q8">
            <v>2.4201999999999999</v>
          </cell>
        </row>
        <row r="9">
          <cell r="K9">
            <v>34.049999999999997</v>
          </cell>
          <cell r="Q9">
            <v>2.4152999999999998</v>
          </cell>
        </row>
        <row r="10">
          <cell r="K10">
            <v>34.380000000000003</v>
          </cell>
          <cell r="Q10">
            <v>2.4386999999999999</v>
          </cell>
        </row>
        <row r="11">
          <cell r="K11">
            <v>33.950000000000003</v>
          </cell>
          <cell r="Q11">
            <v>2.4081999999999999</v>
          </cell>
        </row>
        <row r="12">
          <cell r="K12">
            <v>33.74</v>
          </cell>
          <cell r="Q12">
            <v>2.3933</v>
          </cell>
        </row>
        <row r="13">
          <cell r="K13">
            <v>34</v>
          </cell>
          <cell r="Q13">
            <v>2.4117000000000002</v>
          </cell>
        </row>
        <row r="14">
          <cell r="K14">
            <v>34.020000000000003</v>
          </cell>
          <cell r="Q14">
            <v>2.4131</v>
          </cell>
        </row>
        <row r="15">
          <cell r="K15">
            <v>33.71</v>
          </cell>
          <cell r="Q15">
            <v>2.3910999999999998</v>
          </cell>
        </row>
        <row r="16">
          <cell r="K16">
            <v>33.46</v>
          </cell>
          <cell r="Q16">
            <v>2.3734000000000002</v>
          </cell>
        </row>
        <row r="17">
          <cell r="K17">
            <v>33.549999999999997</v>
          </cell>
          <cell r="Q17">
            <v>2.3797999999999999</v>
          </cell>
        </row>
        <row r="18">
          <cell r="K18">
            <v>33.89</v>
          </cell>
          <cell r="Q18">
            <v>2.4039000000000001</v>
          </cell>
        </row>
        <row r="19">
          <cell r="K19">
            <v>33.43</v>
          </cell>
          <cell r="Q19">
            <v>2.3713000000000002</v>
          </cell>
        </row>
        <row r="20">
          <cell r="K20">
            <v>33.22</v>
          </cell>
          <cell r="Q20">
            <v>2.3563999999999998</v>
          </cell>
        </row>
        <row r="21">
          <cell r="K21">
            <v>33.369999999999997</v>
          </cell>
          <cell r="Q21">
            <v>2.367</v>
          </cell>
        </row>
        <row r="22">
          <cell r="K22">
            <v>32.950000000000003</v>
          </cell>
          <cell r="Q22">
            <v>2.3372000000000002</v>
          </cell>
        </row>
        <row r="23">
          <cell r="K23">
            <v>32.9</v>
          </cell>
          <cell r="Q23">
            <v>2.3336999999999999</v>
          </cell>
        </row>
        <row r="24">
          <cell r="K24">
            <v>33.630000000000003</v>
          </cell>
          <cell r="Q24">
            <v>2.3855</v>
          </cell>
        </row>
        <row r="25">
          <cell r="K25">
            <v>33.950000000000003</v>
          </cell>
          <cell r="Q25">
            <v>2.4081999999999999</v>
          </cell>
        </row>
        <row r="26">
          <cell r="K26">
            <v>34.03</v>
          </cell>
          <cell r="Q26">
            <v>2.4138000000000002</v>
          </cell>
        </row>
        <row r="27">
          <cell r="K27">
            <v>34.119999999999997</v>
          </cell>
          <cell r="Q27">
            <v>2.4201999999999999</v>
          </cell>
        </row>
        <row r="28">
          <cell r="K28">
            <v>34.049999999999997</v>
          </cell>
          <cell r="Q28">
            <v>2.4152999999999998</v>
          </cell>
        </row>
        <row r="29">
          <cell r="K29">
            <v>34.049999999999997</v>
          </cell>
          <cell r="Q29">
            <v>2.4152999999999998</v>
          </cell>
        </row>
        <row r="30">
          <cell r="K30">
            <v>34.33</v>
          </cell>
          <cell r="Q30">
            <v>2.4350999999999998</v>
          </cell>
        </row>
        <row r="31">
          <cell r="K31">
            <v>35.090000000000003</v>
          </cell>
          <cell r="Q31">
            <v>2.4889999999999999</v>
          </cell>
        </row>
        <row r="32">
          <cell r="K32">
            <v>35.19</v>
          </cell>
          <cell r="Q32">
            <v>2.4961000000000002</v>
          </cell>
        </row>
        <row r="33">
          <cell r="K33">
            <v>35.119999999999997</v>
          </cell>
          <cell r="Q33">
            <v>2.4912000000000001</v>
          </cell>
        </row>
        <row r="34">
          <cell r="K34">
            <v>35.42</v>
          </cell>
          <cell r="Q34">
            <v>2.5124</v>
          </cell>
        </row>
        <row r="35">
          <cell r="K35">
            <v>35.32</v>
          </cell>
          <cell r="Q35">
            <v>2.5053000000000001</v>
          </cell>
        </row>
        <row r="36">
          <cell r="K36">
            <v>35.799999999999997</v>
          </cell>
          <cell r="Q36">
            <v>2.5394000000000001</v>
          </cell>
        </row>
        <row r="37">
          <cell r="K37">
            <v>36.25</v>
          </cell>
          <cell r="Q37">
            <v>2.5712999999999999</v>
          </cell>
        </row>
        <row r="38">
          <cell r="K38">
            <v>36.1</v>
          </cell>
          <cell r="Q38">
            <v>2.5607000000000002</v>
          </cell>
        </row>
        <row r="39">
          <cell r="K39">
            <v>36.1</v>
          </cell>
          <cell r="Q39">
            <v>2.5607000000000002</v>
          </cell>
        </row>
        <row r="40">
          <cell r="K40">
            <v>36.35</v>
          </cell>
          <cell r="Q40">
            <v>2.5783999999999998</v>
          </cell>
        </row>
        <row r="41">
          <cell r="K41">
            <v>36.83</v>
          </cell>
          <cell r="Q41">
            <v>2.6124999999999998</v>
          </cell>
        </row>
        <row r="42">
          <cell r="K42">
            <v>36.270000000000003</v>
          </cell>
          <cell r="Q42">
            <v>2.5727000000000002</v>
          </cell>
        </row>
        <row r="43">
          <cell r="K43">
            <v>36.090000000000003</v>
          </cell>
          <cell r="Q43">
            <v>2.56</v>
          </cell>
        </row>
        <row r="44">
          <cell r="K44">
            <v>35.81</v>
          </cell>
          <cell r="Q44">
            <v>2.5400999999999998</v>
          </cell>
        </row>
        <row r="45">
          <cell r="K45">
            <v>35.64</v>
          </cell>
          <cell r="Q45">
            <v>2.528</v>
          </cell>
        </row>
        <row r="46">
          <cell r="K46">
            <v>35.44</v>
          </cell>
          <cell r="Q46">
            <v>2.5139</v>
          </cell>
        </row>
        <row r="47">
          <cell r="K47">
            <v>35.299999999999997</v>
          </cell>
          <cell r="Q47">
            <v>2.5038999999999998</v>
          </cell>
        </row>
        <row r="48">
          <cell r="K48">
            <v>35.36</v>
          </cell>
          <cell r="Q48">
            <v>2.5082</v>
          </cell>
        </row>
        <row r="49">
          <cell r="K49">
            <v>36.020000000000003</v>
          </cell>
          <cell r="Q49">
            <v>2.5550000000000002</v>
          </cell>
        </row>
        <row r="50">
          <cell r="K50">
            <v>35.94</v>
          </cell>
          <cell r="Q50">
            <v>2.5493000000000001</v>
          </cell>
        </row>
        <row r="51">
          <cell r="K51">
            <v>35.83</v>
          </cell>
          <cell r="Q51">
            <v>2.5415000000000001</v>
          </cell>
        </row>
        <row r="52">
          <cell r="K52">
            <v>35.67</v>
          </cell>
          <cell r="Q52">
            <v>2.5301999999999998</v>
          </cell>
        </row>
        <row r="53">
          <cell r="K53">
            <v>35.31</v>
          </cell>
          <cell r="Q53">
            <v>2.5045999999999999</v>
          </cell>
        </row>
        <row r="54">
          <cell r="K54">
            <v>35.71</v>
          </cell>
          <cell r="Q54">
            <v>2.5329999999999999</v>
          </cell>
        </row>
        <row r="55">
          <cell r="K55">
            <v>36.020000000000003</v>
          </cell>
          <cell r="Q55">
            <v>2.5550000000000002</v>
          </cell>
        </row>
        <row r="56">
          <cell r="K56">
            <v>36.69</v>
          </cell>
          <cell r="Q56">
            <v>2.6025</v>
          </cell>
        </row>
        <row r="57">
          <cell r="K57">
            <v>37.479999999999997</v>
          </cell>
          <cell r="Q57">
            <v>2.6585999999999999</v>
          </cell>
        </row>
        <row r="58">
          <cell r="K58">
            <v>37.380000000000003</v>
          </cell>
          <cell r="Q58">
            <v>2.6515</v>
          </cell>
        </row>
        <row r="59">
          <cell r="K59">
            <v>37.39</v>
          </cell>
          <cell r="Q59">
            <v>2.6522000000000001</v>
          </cell>
        </row>
        <row r="60">
          <cell r="K60">
            <v>37.11</v>
          </cell>
          <cell r="Q60">
            <v>2.6322999999999999</v>
          </cell>
        </row>
        <row r="61">
          <cell r="K61">
            <v>36.75</v>
          </cell>
          <cell r="Q61">
            <v>2.6067999999999998</v>
          </cell>
        </row>
        <row r="62">
          <cell r="K62">
            <v>37.11</v>
          </cell>
          <cell r="Q62">
            <v>2.6322999999999999</v>
          </cell>
        </row>
        <row r="63">
          <cell r="K63">
            <v>37.17</v>
          </cell>
          <cell r="Q63">
            <v>2.6366000000000001</v>
          </cell>
        </row>
        <row r="64">
          <cell r="K64">
            <v>36.840000000000003</v>
          </cell>
          <cell r="Q64">
            <v>2.6132</v>
          </cell>
        </row>
        <row r="65">
          <cell r="K65">
            <v>36.770000000000003</v>
          </cell>
          <cell r="Q65">
            <v>2.6082000000000001</v>
          </cell>
        </row>
        <row r="66">
          <cell r="K66">
            <v>36.57</v>
          </cell>
          <cell r="Q66">
            <v>2.5939999999999999</v>
          </cell>
        </row>
        <row r="67">
          <cell r="K67">
            <v>36.69</v>
          </cell>
          <cell r="Q67">
            <v>2.6025</v>
          </cell>
        </row>
        <row r="68">
          <cell r="K68">
            <v>36.56</v>
          </cell>
          <cell r="Q68">
            <v>2.5933000000000002</v>
          </cell>
        </row>
        <row r="69">
          <cell r="K69">
            <v>36.6</v>
          </cell>
          <cell r="Q69">
            <v>2.5960999999999999</v>
          </cell>
        </row>
        <row r="70">
          <cell r="K70">
            <v>36.5</v>
          </cell>
          <cell r="Q70">
            <v>2.8412000000000002</v>
          </cell>
        </row>
        <row r="71">
          <cell r="K71">
            <v>36.590000000000003</v>
          </cell>
          <cell r="Q71">
            <v>2.8481999999999998</v>
          </cell>
        </row>
        <row r="72">
          <cell r="K72">
            <v>36.15</v>
          </cell>
          <cell r="Q72">
            <v>2.8138999999999998</v>
          </cell>
        </row>
        <row r="73">
          <cell r="K73">
            <v>35.93</v>
          </cell>
          <cell r="Q73">
            <v>2.7968000000000002</v>
          </cell>
        </row>
        <row r="74">
          <cell r="K74">
            <v>36.22</v>
          </cell>
          <cell r="Q74">
            <v>2.8193999999999999</v>
          </cell>
        </row>
        <row r="75">
          <cell r="K75">
            <v>36</v>
          </cell>
          <cell r="Q75">
            <v>2.8022</v>
          </cell>
        </row>
        <row r="76">
          <cell r="K76">
            <v>35.909999999999997</v>
          </cell>
          <cell r="Q76">
            <v>2.7951999999999999</v>
          </cell>
        </row>
        <row r="77">
          <cell r="K77">
            <v>35.4</v>
          </cell>
          <cell r="Q77">
            <v>2.7555000000000001</v>
          </cell>
        </row>
        <row r="78">
          <cell r="K78">
            <v>35.68</v>
          </cell>
          <cell r="Q78">
            <v>2.7772999999999999</v>
          </cell>
        </row>
        <row r="79">
          <cell r="K79">
            <v>35.229999999999997</v>
          </cell>
          <cell r="Q79">
            <v>2.7423000000000002</v>
          </cell>
        </row>
        <row r="80">
          <cell r="K80">
            <v>35.520000000000003</v>
          </cell>
          <cell r="Q80">
            <v>2.7648999999999999</v>
          </cell>
        </row>
        <row r="81">
          <cell r="K81">
            <v>35.96</v>
          </cell>
          <cell r="Q81">
            <v>2.7991000000000001</v>
          </cell>
        </row>
        <row r="82">
          <cell r="K82">
            <v>35.44</v>
          </cell>
          <cell r="Q82">
            <v>2.7587000000000002</v>
          </cell>
        </row>
        <row r="83">
          <cell r="K83">
            <v>35.369999999999997</v>
          </cell>
          <cell r="Q83">
            <v>2.7532000000000001</v>
          </cell>
        </row>
        <row r="84">
          <cell r="K84">
            <v>35.130000000000003</v>
          </cell>
          <cell r="Q84">
            <v>2.7345000000000002</v>
          </cell>
        </row>
        <row r="85">
          <cell r="K85">
            <v>35.26</v>
          </cell>
          <cell r="Q85">
            <v>2.7446000000000002</v>
          </cell>
        </row>
        <row r="86">
          <cell r="K86">
            <v>35.700000000000003</v>
          </cell>
          <cell r="Q86">
            <v>2.7789000000000001</v>
          </cell>
        </row>
        <row r="87">
          <cell r="K87">
            <v>35.49</v>
          </cell>
          <cell r="Q87">
            <v>2.7625999999999999</v>
          </cell>
        </row>
        <row r="88">
          <cell r="K88">
            <v>35.61</v>
          </cell>
          <cell r="Q88">
            <v>2.7719</v>
          </cell>
        </row>
        <row r="89">
          <cell r="K89">
            <v>35.75</v>
          </cell>
          <cell r="Q89">
            <v>2.7827999999999999</v>
          </cell>
        </row>
        <row r="90">
          <cell r="K90">
            <v>36.130000000000003</v>
          </cell>
          <cell r="Q90">
            <v>2.8123999999999998</v>
          </cell>
        </row>
        <row r="91">
          <cell r="K91">
            <v>36.28</v>
          </cell>
          <cell r="Q91">
            <v>2.8239999999999998</v>
          </cell>
        </row>
        <row r="92">
          <cell r="K92">
            <v>36.25</v>
          </cell>
          <cell r="Q92">
            <v>2.8216999999999999</v>
          </cell>
        </row>
        <row r="93">
          <cell r="K93">
            <v>36.07</v>
          </cell>
          <cell r="Q93">
            <v>2.8077000000000001</v>
          </cell>
        </row>
        <row r="94">
          <cell r="K94">
            <v>36.25</v>
          </cell>
          <cell r="Q94">
            <v>2.8216999999999999</v>
          </cell>
        </row>
        <row r="95">
          <cell r="K95">
            <v>36.229999999999997</v>
          </cell>
          <cell r="Q95">
            <v>2.8201999999999998</v>
          </cell>
        </row>
        <row r="96">
          <cell r="K96">
            <v>36.43</v>
          </cell>
          <cell r="Q96">
            <v>2.8357000000000001</v>
          </cell>
        </row>
        <row r="97">
          <cell r="K97">
            <v>36.090000000000003</v>
          </cell>
          <cell r="Q97">
            <v>2.8092999999999999</v>
          </cell>
        </row>
        <row r="98">
          <cell r="K98">
            <v>36.049999999999997</v>
          </cell>
          <cell r="Q98">
            <v>2.8060999999999998</v>
          </cell>
        </row>
        <row r="99">
          <cell r="K99">
            <v>36.229999999999997</v>
          </cell>
          <cell r="Q99">
            <v>2.8201999999999998</v>
          </cell>
        </row>
        <row r="100">
          <cell r="K100">
            <v>36.32</v>
          </cell>
          <cell r="Q100">
            <v>2.8271999999999999</v>
          </cell>
        </row>
        <row r="101">
          <cell r="K101">
            <v>36.39</v>
          </cell>
          <cell r="Q101">
            <v>2.8325999999999998</v>
          </cell>
        </row>
        <row r="102">
          <cell r="K102">
            <v>36.22</v>
          </cell>
          <cell r="Q102">
            <v>2.8193999999999999</v>
          </cell>
        </row>
        <row r="103">
          <cell r="K103">
            <v>36.03</v>
          </cell>
          <cell r="Q103">
            <v>2.8046000000000002</v>
          </cell>
        </row>
        <row r="104">
          <cell r="K104">
            <v>35.880000000000003</v>
          </cell>
          <cell r="Q104">
            <v>2.7928999999999999</v>
          </cell>
        </row>
        <row r="105">
          <cell r="K105">
            <v>35.35</v>
          </cell>
          <cell r="Q105">
            <v>2.7517</v>
          </cell>
        </row>
        <row r="106">
          <cell r="K106">
            <v>35.270000000000003</v>
          </cell>
          <cell r="Q106">
            <v>2.7454000000000001</v>
          </cell>
        </row>
        <row r="107">
          <cell r="K107">
            <v>35.549999999999997</v>
          </cell>
          <cell r="Q107">
            <v>2.7671999999999999</v>
          </cell>
        </row>
        <row r="108">
          <cell r="K108">
            <v>35.619999999999997</v>
          </cell>
          <cell r="Q108">
            <v>2.7726999999999999</v>
          </cell>
        </row>
        <row r="109">
          <cell r="K109">
            <v>35.200000000000003</v>
          </cell>
          <cell r="Q109">
            <v>2.74</v>
          </cell>
        </row>
        <row r="110">
          <cell r="K110">
            <v>35.22</v>
          </cell>
          <cell r="Q110">
            <v>2.7414999999999998</v>
          </cell>
        </row>
        <row r="111">
          <cell r="K111">
            <v>35.6</v>
          </cell>
          <cell r="Q111">
            <v>2.7711000000000001</v>
          </cell>
        </row>
        <row r="112">
          <cell r="K112">
            <v>35.549999999999997</v>
          </cell>
          <cell r="Q112">
            <v>2.7671999999999999</v>
          </cell>
        </row>
        <row r="113">
          <cell r="K113">
            <v>36.119999999999997</v>
          </cell>
          <cell r="Q113">
            <v>2.8115999999999999</v>
          </cell>
        </row>
        <row r="114">
          <cell r="K114">
            <v>36.130000000000003</v>
          </cell>
          <cell r="Q114">
            <v>2.8123999999999998</v>
          </cell>
        </row>
        <row r="115">
          <cell r="K115">
            <v>36.06</v>
          </cell>
          <cell r="Q115">
            <v>2.8069000000000002</v>
          </cell>
        </row>
        <row r="116">
          <cell r="K116">
            <v>35.74</v>
          </cell>
          <cell r="Q116">
            <v>2.782</v>
          </cell>
        </row>
        <row r="117">
          <cell r="K117">
            <v>36.130000000000003</v>
          </cell>
          <cell r="Q117">
            <v>2.8123999999999998</v>
          </cell>
        </row>
        <row r="118">
          <cell r="K118">
            <v>35.82</v>
          </cell>
          <cell r="Q118">
            <v>2.7881999999999998</v>
          </cell>
        </row>
        <row r="119">
          <cell r="K119">
            <v>36.22</v>
          </cell>
          <cell r="Q119">
            <v>2.8193999999999999</v>
          </cell>
        </row>
        <row r="120">
          <cell r="K120">
            <v>36</v>
          </cell>
          <cell r="Q120">
            <v>2.8022</v>
          </cell>
        </row>
        <row r="121">
          <cell r="K121">
            <v>35.61</v>
          </cell>
          <cell r="Q121">
            <v>2.7719</v>
          </cell>
        </row>
        <row r="122">
          <cell r="K122">
            <v>35.369999999999997</v>
          </cell>
          <cell r="Q122">
            <v>2.7532000000000001</v>
          </cell>
        </row>
        <row r="123">
          <cell r="K123">
            <v>35.880000000000003</v>
          </cell>
          <cell r="Q123">
            <v>2.7928999999999999</v>
          </cell>
        </row>
        <row r="124">
          <cell r="K124">
            <v>36.01</v>
          </cell>
          <cell r="Q124">
            <v>2.8029999999999999</v>
          </cell>
        </row>
        <row r="125">
          <cell r="K125">
            <v>35.5</v>
          </cell>
          <cell r="Q125">
            <v>2.7633000000000001</v>
          </cell>
        </row>
        <row r="126">
          <cell r="K126">
            <v>35.5</v>
          </cell>
          <cell r="Q126">
            <v>2.7633000000000001</v>
          </cell>
        </row>
        <row r="127">
          <cell r="K127">
            <v>35.729999999999997</v>
          </cell>
          <cell r="Q127">
            <v>2.7812000000000001</v>
          </cell>
        </row>
        <row r="128">
          <cell r="K128">
            <v>35.97</v>
          </cell>
          <cell r="Q128">
            <v>2.7999000000000001</v>
          </cell>
        </row>
        <row r="129">
          <cell r="K129">
            <v>35.53</v>
          </cell>
          <cell r="Q129">
            <v>2.7656999999999998</v>
          </cell>
        </row>
        <row r="130">
          <cell r="K130">
            <v>36.200000000000003</v>
          </cell>
          <cell r="Q130">
            <v>2.8178000000000001</v>
          </cell>
        </row>
        <row r="131">
          <cell r="K131">
            <v>36.06</v>
          </cell>
          <cell r="Q131">
            <v>2.8186</v>
          </cell>
        </row>
        <row r="132">
          <cell r="K132">
            <v>35.47</v>
          </cell>
          <cell r="Q132">
            <v>2.7725</v>
          </cell>
        </row>
        <row r="133">
          <cell r="K133">
            <v>35.24</v>
          </cell>
          <cell r="Q133">
            <v>2.7545000000000002</v>
          </cell>
        </row>
        <row r="134">
          <cell r="K134">
            <v>35.5</v>
          </cell>
          <cell r="Q134">
            <v>2.7747999999999999</v>
          </cell>
        </row>
        <row r="135">
          <cell r="K135">
            <v>35.5</v>
          </cell>
          <cell r="Q135">
            <v>2.7747999999999999</v>
          </cell>
        </row>
        <row r="136">
          <cell r="K136">
            <v>35.78</v>
          </cell>
          <cell r="Q136">
            <v>2.7967</v>
          </cell>
        </row>
        <row r="137">
          <cell r="K137">
            <v>35.74</v>
          </cell>
          <cell r="Q137">
            <v>2.7936000000000001</v>
          </cell>
        </row>
        <row r="138">
          <cell r="K138">
            <v>35.82</v>
          </cell>
          <cell r="Q138">
            <v>2.7997999999999998</v>
          </cell>
        </row>
        <row r="139">
          <cell r="K139">
            <v>36.090000000000003</v>
          </cell>
          <cell r="Q139">
            <v>2.8209</v>
          </cell>
        </row>
        <row r="140">
          <cell r="K140">
            <v>35.64</v>
          </cell>
          <cell r="Q140">
            <v>2.7858000000000001</v>
          </cell>
        </row>
        <row r="141">
          <cell r="K141">
            <v>35.5</v>
          </cell>
          <cell r="Q141">
            <v>2.7747999999999999</v>
          </cell>
        </row>
        <row r="142">
          <cell r="K142">
            <v>35.75</v>
          </cell>
          <cell r="Q142">
            <v>2.7944</v>
          </cell>
        </row>
        <row r="143">
          <cell r="K143">
            <v>36</v>
          </cell>
          <cell r="Q143">
            <v>2.8138999999999998</v>
          </cell>
        </row>
        <row r="144">
          <cell r="K144">
            <v>36</v>
          </cell>
          <cell r="Q144">
            <v>2.8138999999999998</v>
          </cell>
        </row>
        <row r="145">
          <cell r="K145">
            <v>35.520000000000003</v>
          </cell>
          <cell r="Q145">
            <v>2.7764000000000002</v>
          </cell>
        </row>
        <row r="146">
          <cell r="K146">
            <v>36.119999999999997</v>
          </cell>
          <cell r="Q146">
            <v>2.8233000000000001</v>
          </cell>
        </row>
        <row r="147">
          <cell r="K147">
            <v>36.1</v>
          </cell>
          <cell r="Q147">
            <v>2.8216999999999999</v>
          </cell>
        </row>
        <row r="148">
          <cell r="K148">
            <v>36.380000000000003</v>
          </cell>
          <cell r="Q148">
            <v>2.8435999999999999</v>
          </cell>
        </row>
        <row r="149">
          <cell r="K149">
            <v>36.18</v>
          </cell>
          <cell r="Q149">
            <v>2.8279999999999998</v>
          </cell>
        </row>
        <row r="150">
          <cell r="K150">
            <v>36.4</v>
          </cell>
          <cell r="Q150">
            <v>2.8452000000000002</v>
          </cell>
        </row>
        <row r="151">
          <cell r="K151">
            <v>35.67</v>
          </cell>
          <cell r="Q151">
            <v>2.7881</v>
          </cell>
        </row>
        <row r="152">
          <cell r="K152">
            <v>36.200000000000003</v>
          </cell>
          <cell r="Q152">
            <v>2.8294999999999999</v>
          </cell>
        </row>
        <row r="153">
          <cell r="K153">
            <v>36.25</v>
          </cell>
          <cell r="Q153">
            <v>2.8334999999999999</v>
          </cell>
        </row>
        <row r="154">
          <cell r="K154">
            <v>36.1</v>
          </cell>
          <cell r="Q154">
            <v>2.8216999999999999</v>
          </cell>
        </row>
        <row r="155">
          <cell r="K155">
            <v>36.200000000000003</v>
          </cell>
          <cell r="Q155">
            <v>2.8294999999999999</v>
          </cell>
        </row>
        <row r="156">
          <cell r="K156">
            <v>35.85</v>
          </cell>
          <cell r="Q156">
            <v>2.8022</v>
          </cell>
        </row>
        <row r="157">
          <cell r="K157">
            <v>35.85</v>
          </cell>
          <cell r="Q157">
            <v>2.8022</v>
          </cell>
        </row>
        <row r="158">
          <cell r="K158">
            <v>36.229999999999997</v>
          </cell>
          <cell r="Q158">
            <v>2.8319000000000001</v>
          </cell>
        </row>
        <row r="159">
          <cell r="K159">
            <v>35.83</v>
          </cell>
          <cell r="Q159">
            <v>2.8006000000000002</v>
          </cell>
        </row>
        <row r="160">
          <cell r="K160">
            <v>36.19</v>
          </cell>
          <cell r="Q160">
            <v>2.8288000000000002</v>
          </cell>
        </row>
        <row r="161">
          <cell r="K161">
            <v>35.869999999999997</v>
          </cell>
          <cell r="Q161">
            <v>2.8037999999999998</v>
          </cell>
        </row>
        <row r="162">
          <cell r="K162">
            <v>35.700000000000003</v>
          </cell>
          <cell r="Q162">
            <v>2.7905000000000002</v>
          </cell>
        </row>
        <row r="163">
          <cell r="K163">
            <v>36.24</v>
          </cell>
          <cell r="Q163">
            <v>2.8327</v>
          </cell>
        </row>
        <row r="164">
          <cell r="K164">
            <v>36.46</v>
          </cell>
          <cell r="Q164">
            <v>2.8498999999999999</v>
          </cell>
        </row>
        <row r="165">
          <cell r="K165">
            <v>36.9</v>
          </cell>
          <cell r="Q165">
            <v>2.8843000000000001</v>
          </cell>
        </row>
        <row r="166">
          <cell r="K166">
            <v>36.92</v>
          </cell>
          <cell r="Q166">
            <v>2.8858000000000001</v>
          </cell>
        </row>
        <row r="167">
          <cell r="K167">
            <v>37</v>
          </cell>
          <cell r="Q167">
            <v>2.8921000000000001</v>
          </cell>
        </row>
        <row r="168">
          <cell r="K168">
            <v>37.18</v>
          </cell>
          <cell r="Q168">
            <v>2.9060999999999999</v>
          </cell>
        </row>
        <row r="169">
          <cell r="K169">
            <v>37.07</v>
          </cell>
          <cell r="Q169">
            <v>2.8975</v>
          </cell>
        </row>
        <row r="170">
          <cell r="K170">
            <v>36.86</v>
          </cell>
          <cell r="Q170">
            <v>2.8811</v>
          </cell>
        </row>
        <row r="171">
          <cell r="K171">
            <v>36.94</v>
          </cell>
          <cell r="Q171">
            <v>2.8874</v>
          </cell>
        </row>
        <row r="172">
          <cell r="K172">
            <v>36.880000000000003</v>
          </cell>
          <cell r="Q172">
            <v>2.8826999999999998</v>
          </cell>
        </row>
        <row r="173">
          <cell r="K173">
            <v>36.479999999999997</v>
          </cell>
          <cell r="Q173">
            <v>2.8513999999999999</v>
          </cell>
        </row>
        <row r="174">
          <cell r="K174">
            <v>36.93</v>
          </cell>
          <cell r="Q174">
            <v>2.8866000000000001</v>
          </cell>
        </row>
        <row r="175">
          <cell r="K175">
            <v>36.9</v>
          </cell>
          <cell r="Q175">
            <v>2.8843000000000001</v>
          </cell>
        </row>
        <row r="176">
          <cell r="K176">
            <v>36.700000000000003</v>
          </cell>
          <cell r="Q176">
            <v>2.8685999999999998</v>
          </cell>
        </row>
        <row r="177">
          <cell r="K177">
            <v>36.61</v>
          </cell>
          <cell r="Q177">
            <v>2.8616000000000001</v>
          </cell>
        </row>
        <row r="178">
          <cell r="K178">
            <v>36.840000000000003</v>
          </cell>
          <cell r="Q178">
            <v>2.8795999999999999</v>
          </cell>
        </row>
        <row r="179">
          <cell r="K179">
            <v>36.799999999999997</v>
          </cell>
          <cell r="Q179">
            <v>2.8763999999999998</v>
          </cell>
        </row>
        <row r="180">
          <cell r="K180">
            <v>36.79</v>
          </cell>
          <cell r="Q180">
            <v>2.8757000000000001</v>
          </cell>
        </row>
        <row r="181">
          <cell r="K181">
            <v>36.630000000000003</v>
          </cell>
          <cell r="Q181">
            <v>2.8632</v>
          </cell>
        </row>
        <row r="182">
          <cell r="K182">
            <v>36.549999999999997</v>
          </cell>
          <cell r="Q182">
            <v>2.8569</v>
          </cell>
        </row>
        <row r="183">
          <cell r="K183">
            <v>36.409999999999997</v>
          </cell>
          <cell r="Q183">
            <v>2.8460000000000001</v>
          </cell>
        </row>
        <row r="184">
          <cell r="K184">
            <v>36.32</v>
          </cell>
          <cell r="Q184">
            <v>2.8389000000000002</v>
          </cell>
        </row>
        <row r="185">
          <cell r="K185">
            <v>36.11</v>
          </cell>
          <cell r="Q185">
            <v>2.8224999999999998</v>
          </cell>
        </row>
        <row r="186">
          <cell r="K186">
            <v>36.65</v>
          </cell>
          <cell r="Q186">
            <v>2.8647</v>
          </cell>
        </row>
        <row r="187">
          <cell r="K187">
            <v>36.28</v>
          </cell>
          <cell r="Q187">
            <v>2.8357999999999999</v>
          </cell>
        </row>
        <row r="188">
          <cell r="K188">
            <v>36.15</v>
          </cell>
          <cell r="Q188">
            <v>2.8256000000000001</v>
          </cell>
        </row>
        <row r="189">
          <cell r="K189">
            <v>35.72</v>
          </cell>
          <cell r="Q189">
            <v>2.7919999999999998</v>
          </cell>
        </row>
        <row r="190">
          <cell r="K190">
            <v>34.659999999999997</v>
          </cell>
          <cell r="Q190">
            <v>2.7092000000000001</v>
          </cell>
        </row>
        <row r="191">
          <cell r="K191">
            <v>34.78</v>
          </cell>
          <cell r="Q191">
            <v>2.7185999999999999</v>
          </cell>
        </row>
        <row r="192">
          <cell r="K192">
            <v>34.61</v>
          </cell>
          <cell r="Q192">
            <v>2.7052999999999998</v>
          </cell>
        </row>
        <row r="193">
          <cell r="K193">
            <v>35.15</v>
          </cell>
          <cell r="Q193">
            <v>2.7475000000000001</v>
          </cell>
        </row>
        <row r="194">
          <cell r="K194">
            <v>35</v>
          </cell>
          <cell r="Q194">
            <v>2.7357</v>
          </cell>
        </row>
        <row r="195">
          <cell r="K195">
            <v>34.65</v>
          </cell>
          <cell r="Q195">
            <v>2.7273000000000001</v>
          </cell>
        </row>
        <row r="196">
          <cell r="K196">
            <v>34.74</v>
          </cell>
          <cell r="Q196">
            <v>2.7343999999999999</v>
          </cell>
        </row>
        <row r="197">
          <cell r="K197">
            <v>34.72</v>
          </cell>
          <cell r="Q197">
            <v>2.7328000000000001</v>
          </cell>
        </row>
        <row r="198">
          <cell r="K198">
            <v>34.32</v>
          </cell>
          <cell r="Q198">
            <v>2.7014</v>
          </cell>
        </row>
        <row r="199">
          <cell r="K199">
            <v>34.18</v>
          </cell>
          <cell r="Q199">
            <v>2.6903000000000001</v>
          </cell>
        </row>
        <row r="200">
          <cell r="K200">
            <v>34.99</v>
          </cell>
          <cell r="Q200">
            <v>2.7541000000000002</v>
          </cell>
        </row>
        <row r="201">
          <cell r="K201">
            <v>35.11</v>
          </cell>
          <cell r="Q201">
            <v>2.7635000000000001</v>
          </cell>
        </row>
        <row r="202">
          <cell r="K202">
            <v>35.1</v>
          </cell>
          <cell r="Q202">
            <v>2.7627000000000002</v>
          </cell>
        </row>
        <row r="203">
          <cell r="K203">
            <v>35.18</v>
          </cell>
          <cell r="Q203">
            <v>2.7690000000000001</v>
          </cell>
        </row>
        <row r="204">
          <cell r="K204">
            <v>35.630000000000003</v>
          </cell>
          <cell r="Q204">
            <v>2.8045</v>
          </cell>
        </row>
        <row r="205">
          <cell r="K205">
            <v>35.53</v>
          </cell>
          <cell r="Q205">
            <v>2.7966000000000002</v>
          </cell>
        </row>
        <row r="206">
          <cell r="K206">
            <v>35.200000000000003</v>
          </cell>
          <cell r="Q206">
            <v>2.7706</v>
          </cell>
        </row>
        <row r="207">
          <cell r="K207">
            <v>35.33</v>
          </cell>
          <cell r="Q207">
            <v>2.7808000000000002</v>
          </cell>
        </row>
        <row r="208">
          <cell r="K208">
            <v>35.299999999999997</v>
          </cell>
          <cell r="Q208">
            <v>2.7785000000000002</v>
          </cell>
        </row>
        <row r="209">
          <cell r="K209">
            <v>35</v>
          </cell>
          <cell r="Q209">
            <v>2.7549000000000001</v>
          </cell>
        </row>
        <row r="210">
          <cell r="K210">
            <v>35.07</v>
          </cell>
          <cell r="Q210">
            <v>2.7604000000000002</v>
          </cell>
        </row>
        <row r="211">
          <cell r="K211">
            <v>34.770000000000003</v>
          </cell>
          <cell r="Q211">
            <v>2.7368000000000001</v>
          </cell>
        </row>
        <row r="212">
          <cell r="K212">
            <v>34.700000000000003</v>
          </cell>
          <cell r="Q212">
            <v>2.7313000000000001</v>
          </cell>
        </row>
        <row r="213">
          <cell r="K213">
            <v>34.799999999999997</v>
          </cell>
          <cell r="Q213">
            <v>2.7391000000000001</v>
          </cell>
        </row>
        <row r="214">
          <cell r="K214">
            <v>34.880000000000003</v>
          </cell>
          <cell r="Q214">
            <v>2.7454000000000001</v>
          </cell>
        </row>
        <row r="215">
          <cell r="K215">
            <v>34.5</v>
          </cell>
          <cell r="Q215">
            <v>2.7155</v>
          </cell>
        </row>
        <row r="216">
          <cell r="K216">
            <v>34.25</v>
          </cell>
          <cell r="Q216">
            <v>2.6958000000000002</v>
          </cell>
        </row>
        <row r="217">
          <cell r="K217">
            <v>34.25</v>
          </cell>
          <cell r="Q217">
            <v>2.6958000000000002</v>
          </cell>
        </row>
        <row r="218">
          <cell r="K218">
            <v>34.21</v>
          </cell>
          <cell r="Q218">
            <v>2.6926999999999999</v>
          </cell>
        </row>
        <row r="219">
          <cell r="K219">
            <v>34.01</v>
          </cell>
          <cell r="Q219">
            <v>2.677</v>
          </cell>
        </row>
        <row r="220">
          <cell r="K220">
            <v>33.81</v>
          </cell>
          <cell r="Q220">
            <v>2.6612</v>
          </cell>
        </row>
        <row r="221">
          <cell r="K221">
            <v>33.76</v>
          </cell>
          <cell r="Q221">
            <v>2.6573000000000002</v>
          </cell>
        </row>
        <row r="222">
          <cell r="K222">
            <v>34.14</v>
          </cell>
          <cell r="Q222">
            <v>2.6871999999999998</v>
          </cell>
        </row>
        <row r="223">
          <cell r="K223">
            <v>33.880000000000003</v>
          </cell>
          <cell r="Q223">
            <v>2.6667000000000001</v>
          </cell>
        </row>
        <row r="224">
          <cell r="K224">
            <v>34.51</v>
          </cell>
          <cell r="Q224">
            <v>2.7162999999999999</v>
          </cell>
        </row>
        <row r="225">
          <cell r="K225">
            <v>34.25</v>
          </cell>
          <cell r="Q225">
            <v>2.6958000000000002</v>
          </cell>
        </row>
        <row r="226">
          <cell r="K226">
            <v>34.21</v>
          </cell>
          <cell r="Q226">
            <v>2.6926999999999999</v>
          </cell>
        </row>
        <row r="227">
          <cell r="K227">
            <v>33.880000000000003</v>
          </cell>
          <cell r="Q227">
            <v>2.6667000000000001</v>
          </cell>
        </row>
        <row r="228">
          <cell r="K228">
            <v>34.1</v>
          </cell>
          <cell r="Q228">
            <v>2.6840000000000002</v>
          </cell>
        </row>
        <row r="229">
          <cell r="K229">
            <v>33.99</v>
          </cell>
          <cell r="Q229">
            <v>2.6753999999999998</v>
          </cell>
        </row>
        <row r="230">
          <cell r="K230">
            <v>33.950000000000003</v>
          </cell>
          <cell r="Q230">
            <v>2.6722000000000001</v>
          </cell>
        </row>
        <row r="231">
          <cell r="K231">
            <v>33.97</v>
          </cell>
          <cell r="Q231">
            <v>2.6738</v>
          </cell>
        </row>
        <row r="232">
          <cell r="K232">
            <v>33.97</v>
          </cell>
          <cell r="Q232">
            <v>2.6738</v>
          </cell>
        </row>
        <row r="233">
          <cell r="K233">
            <v>33.54</v>
          </cell>
          <cell r="Q233">
            <v>2.64</v>
          </cell>
        </row>
        <row r="234">
          <cell r="K234">
            <v>33.5</v>
          </cell>
          <cell r="Q234">
            <v>2.6368</v>
          </cell>
        </row>
        <row r="235">
          <cell r="K235">
            <v>33.380000000000003</v>
          </cell>
          <cell r="Q235">
            <v>2.6274000000000002</v>
          </cell>
        </row>
        <row r="236">
          <cell r="K236">
            <v>33.6</v>
          </cell>
          <cell r="Q236">
            <v>2.6446999999999998</v>
          </cell>
        </row>
        <row r="237">
          <cell r="K237">
            <v>33.24</v>
          </cell>
          <cell r="Q237">
            <v>2.6162999999999998</v>
          </cell>
        </row>
        <row r="238">
          <cell r="K238">
            <v>33.61</v>
          </cell>
          <cell r="Q238">
            <v>2.6455000000000002</v>
          </cell>
        </row>
        <row r="239">
          <cell r="K239">
            <v>33.14</v>
          </cell>
          <cell r="Q239">
            <v>2.6084999999999998</v>
          </cell>
        </row>
        <row r="240">
          <cell r="K240">
            <v>33.33</v>
          </cell>
          <cell r="Q240">
            <v>2.6234000000000002</v>
          </cell>
        </row>
        <row r="241">
          <cell r="K241">
            <v>33.94</v>
          </cell>
          <cell r="Q241">
            <v>2.6714000000000002</v>
          </cell>
        </row>
        <row r="242">
          <cell r="K242">
            <v>34.01</v>
          </cell>
          <cell r="Q242">
            <v>2.677</v>
          </cell>
        </row>
        <row r="243">
          <cell r="K243">
            <v>33.85</v>
          </cell>
          <cell r="Q243">
            <v>2.6644000000000001</v>
          </cell>
        </row>
        <row r="244">
          <cell r="K244">
            <v>33.979999999999997</v>
          </cell>
          <cell r="Q244">
            <v>2.6745999999999999</v>
          </cell>
        </row>
        <row r="245">
          <cell r="K245">
            <v>34.43</v>
          </cell>
          <cell r="Q245">
            <v>2.71</v>
          </cell>
        </row>
        <row r="246">
          <cell r="K246">
            <v>34.28</v>
          </cell>
          <cell r="Q246">
            <v>2.6981999999999999</v>
          </cell>
        </row>
        <row r="247">
          <cell r="K247">
            <v>34.049999999999997</v>
          </cell>
          <cell r="Q247">
            <v>2.6800999999999999</v>
          </cell>
        </row>
        <row r="248">
          <cell r="K248">
            <v>34.380000000000003</v>
          </cell>
          <cell r="Q248">
            <v>2.7061000000000002</v>
          </cell>
        </row>
        <row r="249">
          <cell r="K249">
            <v>34.47</v>
          </cell>
          <cell r="Q249">
            <v>2.7132000000000001</v>
          </cell>
        </row>
        <row r="250">
          <cell r="K250">
            <v>34.049999999999997</v>
          </cell>
          <cell r="Q250">
            <v>2.6800999999999999</v>
          </cell>
        </row>
        <row r="251">
          <cell r="K251">
            <v>33.840000000000003</v>
          </cell>
          <cell r="Q251">
            <v>2.6636000000000002</v>
          </cell>
        </row>
        <row r="252">
          <cell r="K252">
            <v>33.549999999999997</v>
          </cell>
          <cell r="Q252">
            <v>2.6406999999999998</v>
          </cell>
        </row>
        <row r="253">
          <cell r="K253">
            <v>33.299999999999997</v>
          </cell>
          <cell r="Q253">
            <v>2.6211000000000002</v>
          </cell>
        </row>
        <row r="254">
          <cell r="K254">
            <v>33.4</v>
          </cell>
          <cell r="Q254">
            <v>2.6288999999999998</v>
          </cell>
        </row>
        <row r="255">
          <cell r="K255">
            <v>33.270000000000003</v>
          </cell>
          <cell r="Q255">
            <v>2.6187</v>
          </cell>
        </row>
        <row r="256">
          <cell r="K256">
            <v>33.64</v>
          </cell>
          <cell r="Q256">
            <v>2.6478000000000002</v>
          </cell>
        </row>
        <row r="257">
          <cell r="K257">
            <v>33.49</v>
          </cell>
          <cell r="Q257">
            <v>2.6360000000000001</v>
          </cell>
        </row>
        <row r="258">
          <cell r="K258">
            <v>33.65</v>
          </cell>
          <cell r="Q258">
            <v>2.6486000000000001</v>
          </cell>
        </row>
        <row r="259">
          <cell r="K259">
            <v>33.67</v>
          </cell>
          <cell r="Q259">
            <v>2.6879</v>
          </cell>
        </row>
        <row r="260">
          <cell r="K260">
            <v>33.229999999999997</v>
          </cell>
          <cell r="Q260">
            <v>2.6526999999999998</v>
          </cell>
        </row>
        <row r="261">
          <cell r="K261">
            <v>32.85</v>
          </cell>
          <cell r="Q261">
            <v>2.6223999999999998</v>
          </cell>
        </row>
        <row r="262">
          <cell r="K262">
            <v>32.68</v>
          </cell>
          <cell r="Q262">
            <v>2.6088</v>
          </cell>
        </row>
        <row r="263">
          <cell r="K263">
            <v>33.590000000000003</v>
          </cell>
          <cell r="Q263">
            <v>2.6815000000000002</v>
          </cell>
        </row>
        <row r="264">
          <cell r="K264">
            <v>34.22</v>
          </cell>
          <cell r="Q264">
            <v>2.7317999999999998</v>
          </cell>
        </row>
        <row r="265">
          <cell r="K265">
            <v>33.99</v>
          </cell>
          <cell r="Q265">
            <v>2.7134</v>
          </cell>
        </row>
        <row r="266">
          <cell r="K266">
            <v>33.799999999999997</v>
          </cell>
          <cell r="Q266">
            <v>2.6981999999999999</v>
          </cell>
        </row>
        <row r="267">
          <cell r="K267">
            <v>33.799999999999997</v>
          </cell>
          <cell r="Q267">
            <v>2.6981999999999999</v>
          </cell>
        </row>
        <row r="268">
          <cell r="K268">
            <v>34.020000000000003</v>
          </cell>
          <cell r="Q268">
            <v>2.7158000000000002</v>
          </cell>
        </row>
        <row r="269">
          <cell r="K269">
            <v>34.340000000000003</v>
          </cell>
          <cell r="Q269">
            <v>2.7414000000000001</v>
          </cell>
        </row>
        <row r="270">
          <cell r="K270">
            <v>34.01</v>
          </cell>
          <cell r="Q270">
            <v>2.7149999999999999</v>
          </cell>
        </row>
        <row r="271">
          <cell r="K271">
            <v>34</v>
          </cell>
          <cell r="Q271">
            <v>2.7141999999999999</v>
          </cell>
        </row>
        <row r="272">
          <cell r="K272">
            <v>34.409999999999997</v>
          </cell>
          <cell r="Q272">
            <v>2.7469000000000001</v>
          </cell>
        </row>
        <row r="273">
          <cell r="K273">
            <v>33.880000000000003</v>
          </cell>
          <cell r="Q273">
            <v>2.7046000000000001</v>
          </cell>
        </row>
        <row r="274">
          <cell r="K274">
            <v>33.729999999999997</v>
          </cell>
          <cell r="Q274">
            <v>2.6926999999999999</v>
          </cell>
        </row>
        <row r="275">
          <cell r="K275">
            <v>34.130000000000003</v>
          </cell>
          <cell r="Q275">
            <v>2.7246000000000001</v>
          </cell>
        </row>
        <row r="276">
          <cell r="K276">
            <v>33.909999999999997</v>
          </cell>
          <cell r="Q276">
            <v>2.7069999999999999</v>
          </cell>
        </row>
        <row r="277">
          <cell r="K277">
            <v>33.700000000000003</v>
          </cell>
          <cell r="Q277">
            <v>2.6903000000000001</v>
          </cell>
        </row>
        <row r="278">
          <cell r="K278">
            <v>33.58</v>
          </cell>
          <cell r="Q278">
            <v>2.6806999999999999</v>
          </cell>
        </row>
        <row r="279">
          <cell r="K279">
            <v>34.049999999999997</v>
          </cell>
          <cell r="Q279">
            <v>2.7181999999999999</v>
          </cell>
        </row>
        <row r="280">
          <cell r="K280">
            <v>33.909999999999997</v>
          </cell>
          <cell r="Q280">
            <v>2.7069999999999999</v>
          </cell>
        </row>
        <row r="281">
          <cell r="K281">
            <v>33.6</v>
          </cell>
          <cell r="Q281">
            <v>2.6823000000000001</v>
          </cell>
        </row>
        <row r="282">
          <cell r="K282">
            <v>33.81</v>
          </cell>
          <cell r="Q282">
            <v>2.6989999999999998</v>
          </cell>
        </row>
        <row r="283">
          <cell r="K283">
            <v>33.979999999999997</v>
          </cell>
          <cell r="Q283">
            <v>2.7126000000000001</v>
          </cell>
        </row>
        <row r="284">
          <cell r="K284">
            <v>34.020000000000003</v>
          </cell>
          <cell r="Q284">
            <v>2.7158000000000002</v>
          </cell>
        </row>
        <row r="285">
          <cell r="K285">
            <v>34.020000000000003</v>
          </cell>
          <cell r="Q285">
            <v>2.7158000000000002</v>
          </cell>
        </row>
        <row r="286">
          <cell r="K286">
            <v>33.76</v>
          </cell>
          <cell r="Q286">
            <v>2.6951000000000001</v>
          </cell>
        </row>
        <row r="287">
          <cell r="K287">
            <v>33.92</v>
          </cell>
          <cell r="Q287">
            <v>2.7078000000000002</v>
          </cell>
        </row>
        <row r="288">
          <cell r="K288">
            <v>34.5</v>
          </cell>
          <cell r="Q288">
            <v>2.7541000000000002</v>
          </cell>
        </row>
        <row r="289">
          <cell r="K289">
            <v>34.65</v>
          </cell>
          <cell r="Q289">
            <v>2.7660999999999998</v>
          </cell>
        </row>
        <row r="290">
          <cell r="K290">
            <v>34.4</v>
          </cell>
          <cell r="Q290">
            <v>2.7461000000000002</v>
          </cell>
        </row>
        <row r="291">
          <cell r="K291">
            <v>34.4</v>
          </cell>
          <cell r="Q291">
            <v>2.7461000000000002</v>
          </cell>
        </row>
        <row r="292">
          <cell r="K292">
            <v>34.54</v>
          </cell>
          <cell r="Q292">
            <v>2.7572999999999999</v>
          </cell>
        </row>
        <row r="293">
          <cell r="K293">
            <v>34.659999999999997</v>
          </cell>
          <cell r="Q293">
            <v>2.7669000000000001</v>
          </cell>
        </row>
        <row r="294">
          <cell r="K294">
            <v>35.75</v>
          </cell>
          <cell r="Q294">
            <v>2.8538999999999999</v>
          </cell>
        </row>
        <row r="295">
          <cell r="K295">
            <v>36.200000000000003</v>
          </cell>
          <cell r="Q295">
            <v>2.8898000000000001</v>
          </cell>
        </row>
        <row r="296">
          <cell r="K296">
            <v>36.06</v>
          </cell>
          <cell r="Q296">
            <v>2.8786999999999998</v>
          </cell>
        </row>
        <row r="297">
          <cell r="K297">
            <v>35.94</v>
          </cell>
          <cell r="Q297">
            <v>2.8691</v>
          </cell>
        </row>
        <row r="298">
          <cell r="K298">
            <v>36.200000000000003</v>
          </cell>
          <cell r="Q298">
            <v>2.8898000000000001</v>
          </cell>
        </row>
        <row r="299">
          <cell r="K299">
            <v>35.979999999999997</v>
          </cell>
          <cell r="Q299">
            <v>2.8723000000000001</v>
          </cell>
        </row>
        <row r="300">
          <cell r="K300">
            <v>35.93</v>
          </cell>
          <cell r="Q300">
            <v>2.8683000000000001</v>
          </cell>
        </row>
        <row r="301">
          <cell r="K301">
            <v>35.72</v>
          </cell>
          <cell r="Q301">
            <v>2.8515000000000001</v>
          </cell>
        </row>
        <row r="302">
          <cell r="K302">
            <v>35.75</v>
          </cell>
          <cell r="Q302">
            <v>2.8538999999999999</v>
          </cell>
        </row>
        <row r="303">
          <cell r="K303">
            <v>35.5</v>
          </cell>
          <cell r="Q303">
            <v>2.8340000000000001</v>
          </cell>
        </row>
        <row r="304">
          <cell r="K304">
            <v>35.770000000000003</v>
          </cell>
          <cell r="Q304">
            <v>2.8555000000000001</v>
          </cell>
        </row>
        <row r="305">
          <cell r="K305">
            <v>35.799999999999997</v>
          </cell>
          <cell r="Q305">
            <v>2.8578999999999999</v>
          </cell>
        </row>
        <row r="306">
          <cell r="K306">
            <v>35.57</v>
          </cell>
          <cell r="Q306">
            <v>2.8395000000000001</v>
          </cell>
        </row>
        <row r="307">
          <cell r="K307">
            <v>35.35</v>
          </cell>
          <cell r="Q307">
            <v>2.8220000000000001</v>
          </cell>
        </row>
        <row r="308">
          <cell r="K308">
            <v>35.53</v>
          </cell>
          <cell r="Q308">
            <v>2.8363999999999998</v>
          </cell>
        </row>
        <row r="309">
          <cell r="K309">
            <v>35.549999999999997</v>
          </cell>
          <cell r="Q309">
            <v>2.8378999999999999</v>
          </cell>
        </row>
        <row r="310">
          <cell r="K310">
            <v>35.47</v>
          </cell>
          <cell r="Q310">
            <v>2.8315999999999999</v>
          </cell>
        </row>
        <row r="311">
          <cell r="K311">
            <v>35.770000000000003</v>
          </cell>
          <cell r="Q311">
            <v>2.8555000000000001</v>
          </cell>
        </row>
        <row r="312">
          <cell r="K312">
            <v>36</v>
          </cell>
          <cell r="Q312">
            <v>2.8738999999999999</v>
          </cell>
        </row>
        <row r="313">
          <cell r="K313">
            <v>36.06</v>
          </cell>
          <cell r="Q313">
            <v>2.8786999999999998</v>
          </cell>
        </row>
        <row r="314">
          <cell r="K314">
            <v>35.82</v>
          </cell>
          <cell r="Q314">
            <v>2.8595000000000002</v>
          </cell>
        </row>
        <row r="315">
          <cell r="K315">
            <v>35.54</v>
          </cell>
          <cell r="Q315">
            <v>2.8371</v>
          </cell>
        </row>
        <row r="316">
          <cell r="K316">
            <v>35.32</v>
          </cell>
          <cell r="Q316">
            <v>2.8195999999999999</v>
          </cell>
        </row>
        <row r="317">
          <cell r="K317">
            <v>35.42</v>
          </cell>
          <cell r="Q317">
            <v>2.8275999999999999</v>
          </cell>
        </row>
        <row r="318">
          <cell r="K318">
            <v>35.42</v>
          </cell>
          <cell r="Q318">
            <v>2.8275999999999999</v>
          </cell>
        </row>
        <row r="319">
          <cell r="K319">
            <v>35.06</v>
          </cell>
          <cell r="Q319">
            <v>2.7988</v>
          </cell>
        </row>
        <row r="320">
          <cell r="K320">
            <v>35.11</v>
          </cell>
          <cell r="Q320">
            <v>2.8028</v>
          </cell>
        </row>
        <row r="321">
          <cell r="K321">
            <v>35.19</v>
          </cell>
          <cell r="Q321">
            <v>2.8092000000000001</v>
          </cell>
        </row>
        <row r="322">
          <cell r="K322">
            <v>35.049999999999997</v>
          </cell>
          <cell r="Q322">
            <v>2.798</v>
          </cell>
        </row>
        <row r="323">
          <cell r="K323">
            <v>35.369999999999997</v>
          </cell>
          <cell r="Q323">
            <v>2.7517</v>
          </cell>
        </row>
        <row r="324">
          <cell r="K324">
            <v>35.32</v>
          </cell>
          <cell r="Q324">
            <v>2.7479</v>
          </cell>
        </row>
        <row r="325">
          <cell r="K325">
            <v>35.229999999999997</v>
          </cell>
          <cell r="Q325">
            <v>2.7408000000000001</v>
          </cell>
        </row>
        <row r="326">
          <cell r="K326">
            <v>35.47</v>
          </cell>
          <cell r="Q326">
            <v>2.7595000000000001</v>
          </cell>
        </row>
        <row r="327">
          <cell r="K327">
            <v>35.380000000000003</v>
          </cell>
          <cell r="Q327">
            <v>2.7524999999999999</v>
          </cell>
        </row>
        <row r="328">
          <cell r="K328">
            <v>35.19</v>
          </cell>
          <cell r="Q328">
            <v>2.7376999999999998</v>
          </cell>
        </row>
        <row r="329">
          <cell r="K329">
            <v>35.43</v>
          </cell>
          <cell r="Q329">
            <v>2.7564000000000002</v>
          </cell>
        </row>
        <row r="330">
          <cell r="K330">
            <v>35</v>
          </cell>
          <cell r="Q330">
            <v>2.7229999999999999</v>
          </cell>
        </row>
        <row r="331">
          <cell r="K331">
            <v>35.1</v>
          </cell>
          <cell r="Q331">
            <v>2.7307000000000001</v>
          </cell>
        </row>
        <row r="332">
          <cell r="K332">
            <v>34.94</v>
          </cell>
          <cell r="Q332">
            <v>2.7183000000000002</v>
          </cell>
        </row>
        <row r="333">
          <cell r="K333">
            <v>34.82</v>
          </cell>
          <cell r="Q333">
            <v>2.7090000000000001</v>
          </cell>
        </row>
        <row r="334">
          <cell r="K334">
            <v>34.68</v>
          </cell>
          <cell r="Q334">
            <v>2.6981000000000002</v>
          </cell>
        </row>
        <row r="335">
          <cell r="K335">
            <v>33.369999999999997</v>
          </cell>
          <cell r="Q335">
            <v>2.5960999999999999</v>
          </cell>
        </row>
        <row r="336">
          <cell r="K336">
            <v>33.29</v>
          </cell>
          <cell r="Q336">
            <v>2.5899000000000001</v>
          </cell>
        </row>
        <row r="337">
          <cell r="K337">
            <v>32.96</v>
          </cell>
          <cell r="Q337">
            <v>2.5642</v>
          </cell>
        </row>
        <row r="338">
          <cell r="K338">
            <v>32.76</v>
          </cell>
          <cell r="Q338">
            <v>2.5487000000000002</v>
          </cell>
        </row>
        <row r="339">
          <cell r="K339">
            <v>33.020000000000003</v>
          </cell>
          <cell r="Q339">
            <v>2.5689000000000002</v>
          </cell>
        </row>
        <row r="340">
          <cell r="K340">
            <v>32.950000000000003</v>
          </cell>
          <cell r="Q340">
            <v>2.5634999999999999</v>
          </cell>
        </row>
        <row r="341">
          <cell r="K341">
            <v>32.93</v>
          </cell>
          <cell r="Q341">
            <v>2.5619000000000001</v>
          </cell>
        </row>
        <row r="342">
          <cell r="K342">
            <v>32.75</v>
          </cell>
          <cell r="Q342">
            <v>2.5478999999999998</v>
          </cell>
        </row>
        <row r="343">
          <cell r="K343">
            <v>33.14</v>
          </cell>
          <cell r="Q343">
            <v>2.5781999999999998</v>
          </cell>
        </row>
        <row r="344">
          <cell r="K344">
            <v>32.9</v>
          </cell>
          <cell r="Q344">
            <v>2.5596000000000001</v>
          </cell>
        </row>
        <row r="345">
          <cell r="K345">
            <v>32.85</v>
          </cell>
          <cell r="Q345">
            <v>2.5556999999999999</v>
          </cell>
        </row>
        <row r="346">
          <cell r="K346">
            <v>32.75</v>
          </cell>
          <cell r="Q346">
            <v>2.5478999999999998</v>
          </cell>
        </row>
        <row r="347">
          <cell r="K347">
            <v>32.31</v>
          </cell>
          <cell r="Q347">
            <v>2.5137</v>
          </cell>
        </row>
        <row r="348">
          <cell r="K348">
            <v>32.79</v>
          </cell>
          <cell r="Q348">
            <v>2.5510000000000002</v>
          </cell>
        </row>
        <row r="349">
          <cell r="K349">
            <v>33.04</v>
          </cell>
          <cell r="Q349">
            <v>2.5705</v>
          </cell>
        </row>
        <row r="350">
          <cell r="K350">
            <v>33.28</v>
          </cell>
          <cell r="Q350">
            <v>2.5891000000000002</v>
          </cell>
        </row>
        <row r="351">
          <cell r="K351">
            <v>33.25</v>
          </cell>
          <cell r="Q351">
            <v>2.5868000000000002</v>
          </cell>
        </row>
        <row r="352">
          <cell r="K352">
            <v>33.46</v>
          </cell>
          <cell r="Q352">
            <v>2.6031</v>
          </cell>
        </row>
        <row r="353">
          <cell r="K353">
            <v>33.46</v>
          </cell>
          <cell r="Q353">
            <v>2.6031</v>
          </cell>
        </row>
        <row r="354">
          <cell r="K354">
            <v>33.35</v>
          </cell>
          <cell r="Q354">
            <v>2.5945999999999998</v>
          </cell>
        </row>
        <row r="355">
          <cell r="K355">
            <v>33.61</v>
          </cell>
          <cell r="Q355">
            <v>2.6147999999999998</v>
          </cell>
        </row>
        <row r="356">
          <cell r="K356">
            <v>33.36</v>
          </cell>
          <cell r="Q356">
            <v>2.5954000000000002</v>
          </cell>
        </row>
        <row r="357">
          <cell r="K357">
            <v>33.64</v>
          </cell>
          <cell r="Q357">
            <v>2.6171000000000002</v>
          </cell>
        </row>
        <row r="358">
          <cell r="K358">
            <v>33.26</v>
          </cell>
          <cell r="Q358">
            <v>2.5876000000000001</v>
          </cell>
        </row>
        <row r="359">
          <cell r="K359">
            <v>33.14</v>
          </cell>
          <cell r="Q359">
            <v>2.5781999999999998</v>
          </cell>
        </row>
        <row r="360">
          <cell r="K360">
            <v>33.32</v>
          </cell>
          <cell r="Q360">
            <v>2.5922999999999998</v>
          </cell>
        </row>
        <row r="361">
          <cell r="K361">
            <v>32.869999999999997</v>
          </cell>
          <cell r="Q361">
            <v>2.5571999999999999</v>
          </cell>
        </row>
        <row r="362">
          <cell r="K362">
            <v>33.03</v>
          </cell>
          <cell r="Q362">
            <v>2.5697000000000001</v>
          </cell>
        </row>
        <row r="363">
          <cell r="K363">
            <v>32.85</v>
          </cell>
          <cell r="Q363">
            <v>2.5556999999999999</v>
          </cell>
        </row>
        <row r="364">
          <cell r="K364">
            <v>33.06</v>
          </cell>
          <cell r="Q364">
            <v>2.5720000000000001</v>
          </cell>
        </row>
        <row r="365">
          <cell r="K365">
            <v>33.1</v>
          </cell>
          <cell r="Q365">
            <v>2.5750999999999999</v>
          </cell>
        </row>
        <row r="366">
          <cell r="K366">
            <v>33.15</v>
          </cell>
          <cell r="Q366">
            <v>2.5790000000000002</v>
          </cell>
        </row>
        <row r="367">
          <cell r="K367">
            <v>33.43</v>
          </cell>
          <cell r="Q367">
            <v>2.6008</v>
          </cell>
        </row>
        <row r="368">
          <cell r="K368">
            <v>33.200000000000003</v>
          </cell>
          <cell r="Q368">
            <v>2.5829</v>
          </cell>
        </row>
        <row r="369">
          <cell r="K369">
            <v>33.65</v>
          </cell>
          <cell r="Q369">
            <v>2.6179000000000001</v>
          </cell>
        </row>
        <row r="370">
          <cell r="K370">
            <v>33.67</v>
          </cell>
          <cell r="Q370">
            <v>2.6194999999999999</v>
          </cell>
        </row>
        <row r="371">
          <cell r="K371">
            <v>33.78</v>
          </cell>
          <cell r="Q371">
            <v>2.6280000000000001</v>
          </cell>
        </row>
        <row r="372">
          <cell r="K372">
            <v>34.42</v>
          </cell>
          <cell r="Q372">
            <v>2.6778</v>
          </cell>
        </row>
        <row r="373">
          <cell r="K373">
            <v>34.380000000000003</v>
          </cell>
          <cell r="Q373">
            <v>2.6747000000000001</v>
          </cell>
        </row>
        <row r="374">
          <cell r="K374">
            <v>34.51</v>
          </cell>
          <cell r="Q374">
            <v>2.6848000000000001</v>
          </cell>
        </row>
        <row r="375">
          <cell r="K375">
            <v>34.5</v>
          </cell>
          <cell r="Q375">
            <v>2.6840999999999999</v>
          </cell>
        </row>
        <row r="376">
          <cell r="K376">
            <v>34.340000000000003</v>
          </cell>
          <cell r="Q376">
            <v>2.6716000000000002</v>
          </cell>
        </row>
        <row r="377">
          <cell r="K377">
            <v>34.53</v>
          </cell>
          <cell r="Q377">
            <v>2.6863999999999999</v>
          </cell>
        </row>
        <row r="378">
          <cell r="K378">
            <v>34.119999999999997</v>
          </cell>
          <cell r="Q378">
            <v>2.6545000000000001</v>
          </cell>
        </row>
        <row r="379">
          <cell r="K379">
            <v>33.950000000000003</v>
          </cell>
          <cell r="Q379">
            <v>2.6413000000000002</v>
          </cell>
        </row>
        <row r="380">
          <cell r="K380">
            <v>33.79</v>
          </cell>
          <cell r="Q380">
            <v>2.6288</v>
          </cell>
        </row>
        <row r="381">
          <cell r="K381">
            <v>33.6</v>
          </cell>
          <cell r="Q381">
            <v>2.6139999999999999</v>
          </cell>
        </row>
        <row r="382">
          <cell r="K382">
            <v>33.93</v>
          </cell>
          <cell r="Q382">
            <v>2.6396999999999999</v>
          </cell>
        </row>
        <row r="383">
          <cell r="K383">
            <v>34.65</v>
          </cell>
          <cell r="Q383">
            <v>2.6957</v>
          </cell>
        </row>
        <row r="384">
          <cell r="K384">
            <v>34.78</v>
          </cell>
          <cell r="Q384">
            <v>2.6253000000000002</v>
          </cell>
        </row>
        <row r="385">
          <cell r="K385">
            <v>34.69</v>
          </cell>
          <cell r="Q385">
            <v>2.6185</v>
          </cell>
        </row>
        <row r="386">
          <cell r="K386">
            <v>34.700000000000003</v>
          </cell>
          <cell r="Q386">
            <v>2.6192000000000002</v>
          </cell>
        </row>
        <row r="387">
          <cell r="K387">
            <v>34.42</v>
          </cell>
          <cell r="Q387">
            <v>2.5981000000000001</v>
          </cell>
        </row>
        <row r="388">
          <cell r="K388">
            <v>34.51</v>
          </cell>
          <cell r="Q388">
            <v>2.6049000000000002</v>
          </cell>
        </row>
        <row r="389">
          <cell r="K389">
            <v>34.03</v>
          </cell>
          <cell r="Q389">
            <v>2.5686</v>
          </cell>
        </row>
        <row r="390">
          <cell r="K390">
            <v>33.92</v>
          </cell>
          <cell r="Q390">
            <v>2.5602999999999998</v>
          </cell>
        </row>
        <row r="391">
          <cell r="K391">
            <v>34.049999999999997</v>
          </cell>
          <cell r="Q391">
            <v>2.5701999999999998</v>
          </cell>
        </row>
        <row r="392">
          <cell r="K392">
            <v>34.53</v>
          </cell>
          <cell r="Q392">
            <v>2.6063999999999998</v>
          </cell>
        </row>
        <row r="393">
          <cell r="K393">
            <v>33.89</v>
          </cell>
          <cell r="Q393">
            <v>2.5581</v>
          </cell>
        </row>
        <row r="394">
          <cell r="K394">
            <v>33.29</v>
          </cell>
          <cell r="Q394">
            <v>2.5127999999999999</v>
          </cell>
        </row>
        <row r="395">
          <cell r="K395">
            <v>33.869999999999997</v>
          </cell>
          <cell r="Q395">
            <v>2.5566</v>
          </cell>
        </row>
        <row r="396">
          <cell r="K396">
            <v>33.89</v>
          </cell>
          <cell r="Q396">
            <v>2.5581</v>
          </cell>
        </row>
        <row r="397">
          <cell r="K397">
            <v>34.119999999999997</v>
          </cell>
          <cell r="Q397">
            <v>2.5754000000000001</v>
          </cell>
        </row>
        <row r="398">
          <cell r="K398">
            <v>33.97</v>
          </cell>
          <cell r="Q398">
            <v>2.5640999999999998</v>
          </cell>
        </row>
        <row r="399">
          <cell r="K399">
            <v>33.93</v>
          </cell>
          <cell r="Q399">
            <v>2.5611000000000002</v>
          </cell>
        </row>
        <row r="400">
          <cell r="K400">
            <v>33.97</v>
          </cell>
          <cell r="Q400">
            <v>2.5640999999999998</v>
          </cell>
        </row>
        <row r="401">
          <cell r="K401">
            <v>34.130000000000003</v>
          </cell>
          <cell r="Q401">
            <v>2.5762</v>
          </cell>
        </row>
        <row r="402">
          <cell r="K402">
            <v>34.43</v>
          </cell>
          <cell r="Q402">
            <v>2.5988000000000002</v>
          </cell>
        </row>
        <row r="403">
          <cell r="K403">
            <v>34.590000000000003</v>
          </cell>
          <cell r="Q403">
            <v>2.6109</v>
          </cell>
        </row>
        <row r="404">
          <cell r="K404">
            <v>34.39</v>
          </cell>
          <cell r="Q404">
            <v>2.5958000000000001</v>
          </cell>
        </row>
        <row r="405">
          <cell r="K405">
            <v>34.479999999999997</v>
          </cell>
          <cell r="Q405">
            <v>2.6025999999999998</v>
          </cell>
        </row>
        <row r="406">
          <cell r="K406">
            <v>34.4</v>
          </cell>
          <cell r="Q406">
            <v>2.5966</v>
          </cell>
        </row>
        <row r="407">
          <cell r="K407">
            <v>34.94</v>
          </cell>
          <cell r="Q407">
            <v>2.6373000000000002</v>
          </cell>
        </row>
        <row r="408">
          <cell r="K408">
            <v>35.159999999999997</v>
          </cell>
          <cell r="Q408">
            <v>2.6539000000000001</v>
          </cell>
        </row>
        <row r="409">
          <cell r="K409">
            <v>35</v>
          </cell>
          <cell r="Q409">
            <v>2.6419000000000001</v>
          </cell>
        </row>
        <row r="410">
          <cell r="K410">
            <v>35</v>
          </cell>
          <cell r="Q410">
            <v>2.6419000000000001</v>
          </cell>
        </row>
        <row r="411">
          <cell r="K411">
            <v>34.700000000000003</v>
          </cell>
          <cell r="Q411">
            <v>2.6192000000000002</v>
          </cell>
        </row>
        <row r="412">
          <cell r="K412">
            <v>34.51</v>
          </cell>
          <cell r="Q412">
            <v>2.6049000000000002</v>
          </cell>
        </row>
        <row r="413">
          <cell r="K413">
            <v>34.28</v>
          </cell>
          <cell r="Q413">
            <v>2.5874999999999999</v>
          </cell>
        </row>
        <row r="414">
          <cell r="K414">
            <v>34.56</v>
          </cell>
          <cell r="Q414">
            <v>2.6086999999999998</v>
          </cell>
        </row>
        <row r="415">
          <cell r="K415">
            <v>34.79</v>
          </cell>
          <cell r="Q415">
            <v>2.6259999999999999</v>
          </cell>
        </row>
        <row r="416">
          <cell r="K416">
            <v>34.42</v>
          </cell>
          <cell r="Q416">
            <v>2.5981000000000001</v>
          </cell>
        </row>
        <row r="417">
          <cell r="K417">
            <v>34.15</v>
          </cell>
          <cell r="Q417">
            <v>2.5777000000000001</v>
          </cell>
        </row>
        <row r="418">
          <cell r="K418">
            <v>34.159999999999997</v>
          </cell>
          <cell r="Q418">
            <v>2.5785</v>
          </cell>
        </row>
        <row r="419">
          <cell r="K419">
            <v>34.07</v>
          </cell>
          <cell r="Q419">
            <v>2.5716999999999999</v>
          </cell>
        </row>
        <row r="420">
          <cell r="K420">
            <v>34.22</v>
          </cell>
          <cell r="Q420">
            <v>2.5830000000000002</v>
          </cell>
        </row>
        <row r="421">
          <cell r="K421">
            <v>34.26</v>
          </cell>
          <cell r="Q421">
            <v>2.5859999999999999</v>
          </cell>
        </row>
        <row r="422">
          <cell r="K422">
            <v>34.42</v>
          </cell>
          <cell r="Q422">
            <v>2.5981000000000001</v>
          </cell>
        </row>
        <row r="423">
          <cell r="K423">
            <v>34.33</v>
          </cell>
          <cell r="Q423">
            <v>2.5912999999999999</v>
          </cell>
        </row>
        <row r="424">
          <cell r="K424">
            <v>34.049999999999997</v>
          </cell>
          <cell r="Q424">
            <v>2.5701999999999998</v>
          </cell>
        </row>
        <row r="425">
          <cell r="K425">
            <v>34.26</v>
          </cell>
          <cell r="Q425">
            <v>2.5859999999999999</v>
          </cell>
        </row>
        <row r="426">
          <cell r="K426">
            <v>34.549999999999997</v>
          </cell>
          <cell r="Q426">
            <v>2.6078999999999999</v>
          </cell>
        </row>
        <row r="427">
          <cell r="K427">
            <v>34.659999999999997</v>
          </cell>
          <cell r="Q427">
            <v>2.6162000000000001</v>
          </cell>
        </row>
        <row r="428">
          <cell r="K428">
            <v>34.22</v>
          </cell>
          <cell r="Q428">
            <v>2.5830000000000002</v>
          </cell>
        </row>
        <row r="429">
          <cell r="K429">
            <v>34.549999999999997</v>
          </cell>
          <cell r="Q429">
            <v>2.6078999999999999</v>
          </cell>
        </row>
        <row r="430">
          <cell r="K430">
            <v>34.4</v>
          </cell>
          <cell r="Q430">
            <v>2.5966</v>
          </cell>
        </row>
        <row r="431">
          <cell r="K431">
            <v>34.57</v>
          </cell>
          <cell r="Q431">
            <v>2.6093999999999999</v>
          </cell>
        </row>
        <row r="432">
          <cell r="K432">
            <v>34.07</v>
          </cell>
          <cell r="Q432">
            <v>2.5716999999999999</v>
          </cell>
        </row>
        <row r="433">
          <cell r="K433">
            <v>33.869999999999997</v>
          </cell>
          <cell r="Q433">
            <v>2.5566</v>
          </cell>
        </row>
        <row r="434">
          <cell r="K434">
            <v>33.729999999999997</v>
          </cell>
          <cell r="Q434">
            <v>2.5459999999999998</v>
          </cell>
        </row>
        <row r="435">
          <cell r="K435">
            <v>33.9</v>
          </cell>
          <cell r="Q435">
            <v>2.5588000000000002</v>
          </cell>
        </row>
        <row r="436">
          <cell r="K436">
            <v>34.11</v>
          </cell>
          <cell r="Q436">
            <v>2.5747</v>
          </cell>
        </row>
        <row r="437">
          <cell r="K437">
            <v>33.93</v>
          </cell>
          <cell r="Q437">
            <v>2.5611000000000002</v>
          </cell>
        </row>
        <row r="438">
          <cell r="K438">
            <v>33.72</v>
          </cell>
          <cell r="Q438">
            <v>2.5451999999999999</v>
          </cell>
        </row>
        <row r="439">
          <cell r="K439">
            <v>33.700000000000003</v>
          </cell>
          <cell r="Q439">
            <v>2.5436999999999999</v>
          </cell>
        </row>
        <row r="440">
          <cell r="K440">
            <v>33.67</v>
          </cell>
          <cell r="Q440">
            <v>2.5415000000000001</v>
          </cell>
        </row>
        <row r="441">
          <cell r="K441">
            <v>33.24</v>
          </cell>
          <cell r="Q441">
            <v>2.5089999999999999</v>
          </cell>
        </row>
        <row r="442">
          <cell r="K442">
            <v>33.159999999999997</v>
          </cell>
          <cell r="Q442">
            <v>2.5030000000000001</v>
          </cell>
        </row>
        <row r="443">
          <cell r="K443">
            <v>33.21</v>
          </cell>
          <cell r="Q443">
            <v>2.5068000000000001</v>
          </cell>
        </row>
        <row r="444">
          <cell r="K444">
            <v>32.880000000000003</v>
          </cell>
          <cell r="Q444">
            <v>2.4817999999999998</v>
          </cell>
        </row>
        <row r="445">
          <cell r="K445">
            <v>32.93</v>
          </cell>
          <cell r="Q445">
            <v>2.4855999999999998</v>
          </cell>
        </row>
        <row r="446">
          <cell r="K446">
            <v>33.270000000000003</v>
          </cell>
          <cell r="Q446">
            <v>2.5112999999999999</v>
          </cell>
        </row>
        <row r="447">
          <cell r="K447">
            <v>32.96</v>
          </cell>
          <cell r="Q447">
            <v>2.4521000000000002</v>
          </cell>
        </row>
        <row r="448">
          <cell r="K448">
            <v>33.33</v>
          </cell>
          <cell r="Q448">
            <v>2.4796</v>
          </cell>
        </row>
        <row r="449">
          <cell r="K449">
            <v>33.31</v>
          </cell>
          <cell r="Q449">
            <v>2.4781</v>
          </cell>
        </row>
        <row r="450">
          <cell r="K450">
            <v>33.5</v>
          </cell>
          <cell r="Q450">
            <v>2.4923000000000002</v>
          </cell>
        </row>
        <row r="451">
          <cell r="K451">
            <v>33.299999999999997</v>
          </cell>
          <cell r="Q451">
            <v>2.4773999999999998</v>
          </cell>
        </row>
        <row r="452">
          <cell r="K452">
            <v>33.450000000000003</v>
          </cell>
          <cell r="Q452">
            <v>2.4885999999999999</v>
          </cell>
        </row>
        <row r="453">
          <cell r="K453">
            <v>33.26</v>
          </cell>
          <cell r="Q453">
            <v>2.4744000000000002</v>
          </cell>
        </row>
        <row r="454">
          <cell r="K454">
            <v>33.06</v>
          </cell>
          <cell r="Q454">
            <v>2.4594999999999998</v>
          </cell>
        </row>
        <row r="455">
          <cell r="K455">
            <v>32.67</v>
          </cell>
          <cell r="Q455">
            <v>2.4304999999999999</v>
          </cell>
        </row>
        <row r="456">
          <cell r="K456">
            <v>32.11</v>
          </cell>
          <cell r="Q456">
            <v>2.3889</v>
          </cell>
        </row>
        <row r="457">
          <cell r="K457">
            <v>32.36</v>
          </cell>
          <cell r="Q457">
            <v>2.4075000000000002</v>
          </cell>
        </row>
        <row r="458">
          <cell r="K458">
            <v>32.46</v>
          </cell>
          <cell r="Q458">
            <v>2.4148999999999998</v>
          </cell>
        </row>
        <row r="459">
          <cell r="K459">
            <v>32.880000000000003</v>
          </cell>
          <cell r="Q459">
            <v>2.4462000000000002</v>
          </cell>
        </row>
        <row r="460">
          <cell r="K460">
            <v>32.479999999999997</v>
          </cell>
          <cell r="Q460">
            <v>2.4163999999999999</v>
          </cell>
        </row>
        <row r="461">
          <cell r="K461">
            <v>32.25</v>
          </cell>
          <cell r="Q461">
            <v>2.3993000000000002</v>
          </cell>
        </row>
        <row r="462">
          <cell r="K462">
            <v>32.619999999999997</v>
          </cell>
          <cell r="Q462">
            <v>2.4268000000000001</v>
          </cell>
        </row>
        <row r="463">
          <cell r="K463">
            <v>32.700000000000003</v>
          </cell>
          <cell r="Q463">
            <v>2.4327999999999999</v>
          </cell>
        </row>
        <row r="464">
          <cell r="K464">
            <v>32.68</v>
          </cell>
          <cell r="Q464">
            <v>2.4312999999999998</v>
          </cell>
        </row>
        <row r="465">
          <cell r="K465">
            <v>32.65</v>
          </cell>
          <cell r="Q465">
            <v>2.4289999999999998</v>
          </cell>
        </row>
        <row r="466">
          <cell r="K466">
            <v>33.020000000000003</v>
          </cell>
          <cell r="Q466">
            <v>2.4565999999999999</v>
          </cell>
        </row>
        <row r="467">
          <cell r="K467">
            <v>32.69</v>
          </cell>
          <cell r="Q467">
            <v>2.4319999999999999</v>
          </cell>
        </row>
        <row r="468">
          <cell r="K468">
            <v>32.56</v>
          </cell>
          <cell r="Q468">
            <v>2.4224000000000001</v>
          </cell>
        </row>
        <row r="469">
          <cell r="K469">
            <v>32.6</v>
          </cell>
          <cell r="Q469">
            <v>2.4253</v>
          </cell>
        </row>
        <row r="470">
          <cell r="K470">
            <v>32.729999999999997</v>
          </cell>
          <cell r="Q470">
            <v>2.4350000000000001</v>
          </cell>
        </row>
        <row r="471">
          <cell r="K471">
            <v>32.799999999999997</v>
          </cell>
          <cell r="Q471">
            <v>2.4401999999999999</v>
          </cell>
        </row>
        <row r="472">
          <cell r="K472">
            <v>32.69</v>
          </cell>
          <cell r="Q472">
            <v>2.4319999999999999</v>
          </cell>
        </row>
        <row r="473">
          <cell r="K473">
            <v>32.340000000000003</v>
          </cell>
          <cell r="Q473">
            <v>2.4060000000000001</v>
          </cell>
        </row>
        <row r="474">
          <cell r="K474">
            <v>32.28</v>
          </cell>
          <cell r="Q474">
            <v>2.4015</v>
          </cell>
        </row>
        <row r="475">
          <cell r="K475">
            <v>32.67</v>
          </cell>
          <cell r="Q475">
            <v>2.4304999999999999</v>
          </cell>
        </row>
        <row r="476">
          <cell r="K476">
            <v>32.5</v>
          </cell>
          <cell r="Q476">
            <v>2.4178999999999999</v>
          </cell>
        </row>
        <row r="477">
          <cell r="K477">
            <v>32.82</v>
          </cell>
          <cell r="Q477">
            <v>2.4417</v>
          </cell>
        </row>
        <row r="478">
          <cell r="K478">
            <v>33.200000000000003</v>
          </cell>
          <cell r="Q478">
            <v>2.4700000000000002</v>
          </cell>
        </row>
        <row r="479">
          <cell r="K479">
            <v>33.71</v>
          </cell>
          <cell r="Q479">
            <v>2.5078999999999998</v>
          </cell>
        </row>
        <row r="480">
          <cell r="K480">
            <v>33.92</v>
          </cell>
          <cell r="Q480">
            <v>2.5234999999999999</v>
          </cell>
        </row>
        <row r="481">
          <cell r="K481">
            <v>34</v>
          </cell>
          <cell r="Q481">
            <v>2.5295000000000001</v>
          </cell>
        </row>
        <row r="482">
          <cell r="K482">
            <v>33.96</v>
          </cell>
          <cell r="Q482">
            <v>2.5265</v>
          </cell>
        </row>
        <row r="483">
          <cell r="K483">
            <v>33.96</v>
          </cell>
          <cell r="Q483">
            <v>2.5265</v>
          </cell>
        </row>
        <row r="484">
          <cell r="K484">
            <v>33.79</v>
          </cell>
          <cell r="Q484">
            <v>2.5139</v>
          </cell>
        </row>
        <row r="485">
          <cell r="K485">
            <v>33.85</v>
          </cell>
          <cell r="Q485">
            <v>2.5183</v>
          </cell>
        </row>
        <row r="486">
          <cell r="K486">
            <v>33.840000000000003</v>
          </cell>
          <cell r="Q486">
            <v>2.5175999999999998</v>
          </cell>
        </row>
        <row r="487">
          <cell r="K487">
            <v>33.93</v>
          </cell>
          <cell r="Q487">
            <v>2.5243000000000002</v>
          </cell>
        </row>
        <row r="488">
          <cell r="K488">
            <v>34.19</v>
          </cell>
          <cell r="Q488">
            <v>2.5436000000000001</v>
          </cell>
        </row>
        <row r="489">
          <cell r="K489">
            <v>34.270000000000003</v>
          </cell>
          <cell r="Q489">
            <v>2.5495999999999999</v>
          </cell>
        </row>
        <row r="490">
          <cell r="K490">
            <v>34.06</v>
          </cell>
          <cell r="Q490">
            <v>2.5339</v>
          </cell>
        </row>
        <row r="491">
          <cell r="K491">
            <v>34.14</v>
          </cell>
          <cell r="Q491">
            <v>2.5398999999999998</v>
          </cell>
        </row>
        <row r="492">
          <cell r="K492">
            <v>33.97</v>
          </cell>
          <cell r="Q492">
            <v>2.5272000000000001</v>
          </cell>
        </row>
        <row r="493">
          <cell r="K493">
            <v>33.950000000000003</v>
          </cell>
          <cell r="Q493">
            <v>2.5257999999999998</v>
          </cell>
        </row>
        <row r="494">
          <cell r="K494">
            <v>34.04</v>
          </cell>
          <cell r="Q494">
            <v>2.5325000000000002</v>
          </cell>
        </row>
        <row r="495">
          <cell r="K495">
            <v>34.01</v>
          </cell>
          <cell r="Q495">
            <v>2.5301999999999998</v>
          </cell>
        </row>
        <row r="496">
          <cell r="K496">
            <v>34.43</v>
          </cell>
          <cell r="Q496">
            <v>2.5615000000000001</v>
          </cell>
        </row>
        <row r="497">
          <cell r="K497">
            <v>34.67</v>
          </cell>
          <cell r="Q497">
            <v>2.5792999999999999</v>
          </cell>
        </row>
        <row r="498">
          <cell r="K498">
            <v>34.840000000000003</v>
          </cell>
          <cell r="Q498">
            <v>2.5920000000000001</v>
          </cell>
        </row>
        <row r="499">
          <cell r="K499">
            <v>34.78</v>
          </cell>
          <cell r="Q499">
            <v>2.5874999999999999</v>
          </cell>
        </row>
        <row r="500">
          <cell r="K500">
            <v>34.85</v>
          </cell>
          <cell r="Q500">
            <v>2.5926999999999998</v>
          </cell>
        </row>
        <row r="501">
          <cell r="K501">
            <v>34.869999999999997</v>
          </cell>
          <cell r="Q501">
            <v>2.5941999999999998</v>
          </cell>
        </row>
        <row r="502">
          <cell r="K502">
            <v>34.869999999999997</v>
          </cell>
          <cell r="Q502">
            <v>2.5941999999999998</v>
          </cell>
        </row>
        <row r="503">
          <cell r="K503">
            <v>35.020000000000003</v>
          </cell>
          <cell r="Q503">
            <v>2.6053999999999999</v>
          </cell>
        </row>
        <row r="504">
          <cell r="K504">
            <v>34.44</v>
          </cell>
          <cell r="Q504">
            <v>2.5621999999999998</v>
          </cell>
        </row>
        <row r="505">
          <cell r="K505">
            <v>34.4</v>
          </cell>
          <cell r="Q505">
            <v>2.5592000000000001</v>
          </cell>
        </row>
        <row r="506">
          <cell r="K506">
            <v>34.89</v>
          </cell>
          <cell r="Q506">
            <v>2.5956999999999999</v>
          </cell>
        </row>
        <row r="507">
          <cell r="K507">
            <v>35.44</v>
          </cell>
          <cell r="Q507">
            <v>2.6366000000000001</v>
          </cell>
        </row>
        <row r="508">
          <cell r="K508">
            <v>35.340000000000003</v>
          </cell>
          <cell r="Q508">
            <v>2.6292</v>
          </cell>
        </row>
        <row r="509">
          <cell r="K509">
            <v>35.479999999999997</v>
          </cell>
          <cell r="Q509">
            <v>2.6396000000000002</v>
          </cell>
        </row>
        <row r="510">
          <cell r="K510">
            <v>35.299999999999997</v>
          </cell>
          <cell r="Q510">
            <v>2.6261999999999999</v>
          </cell>
        </row>
        <row r="511">
          <cell r="K511">
            <v>35.5</v>
          </cell>
          <cell r="Q511">
            <v>2.5985</v>
          </cell>
        </row>
        <row r="512">
          <cell r="K512">
            <v>35.71</v>
          </cell>
          <cell r="Q512">
            <v>2.6139000000000001</v>
          </cell>
        </row>
        <row r="513">
          <cell r="K513">
            <v>36.1</v>
          </cell>
          <cell r="Q513">
            <v>2.6425000000000001</v>
          </cell>
        </row>
        <row r="514">
          <cell r="K514">
            <v>36.29</v>
          </cell>
          <cell r="Q514">
            <v>2.6564000000000001</v>
          </cell>
        </row>
        <row r="515">
          <cell r="K515">
            <v>36.14</v>
          </cell>
          <cell r="Q515">
            <v>2.6454</v>
          </cell>
        </row>
        <row r="516">
          <cell r="K516">
            <v>36.159999999999997</v>
          </cell>
          <cell r="Q516">
            <v>2.6469</v>
          </cell>
        </row>
        <row r="517">
          <cell r="K517">
            <v>36.299999999999997</v>
          </cell>
          <cell r="Q517">
            <v>2.6570999999999998</v>
          </cell>
        </row>
        <row r="518">
          <cell r="K518">
            <v>36.17</v>
          </cell>
          <cell r="Q518">
            <v>2.6476000000000002</v>
          </cell>
        </row>
        <row r="519">
          <cell r="K519">
            <v>36.22</v>
          </cell>
          <cell r="Q519">
            <v>2.6511999999999998</v>
          </cell>
        </row>
        <row r="520">
          <cell r="K520">
            <v>35.979999999999997</v>
          </cell>
          <cell r="Q520">
            <v>2.6337000000000002</v>
          </cell>
        </row>
        <row r="521">
          <cell r="K521">
            <v>35.56</v>
          </cell>
          <cell r="Q521">
            <v>2.6029</v>
          </cell>
        </row>
        <row r="522">
          <cell r="K522">
            <v>35.56</v>
          </cell>
          <cell r="Q522">
            <v>2.6029</v>
          </cell>
        </row>
        <row r="523">
          <cell r="K523">
            <v>35.56</v>
          </cell>
          <cell r="Q523">
            <v>2.6029</v>
          </cell>
        </row>
        <row r="524">
          <cell r="K524">
            <v>35.28</v>
          </cell>
          <cell r="Q524">
            <v>2.5823999999999998</v>
          </cell>
        </row>
        <row r="525">
          <cell r="K525">
            <v>35.47</v>
          </cell>
          <cell r="Q525">
            <v>2.5962999999999998</v>
          </cell>
        </row>
        <row r="526">
          <cell r="K526">
            <v>35.53</v>
          </cell>
          <cell r="Q526">
            <v>2.6006999999999998</v>
          </cell>
        </row>
        <row r="527">
          <cell r="K527">
            <v>35.42</v>
          </cell>
          <cell r="Q527">
            <v>2.5926999999999998</v>
          </cell>
        </row>
        <row r="528">
          <cell r="K528">
            <v>35.61</v>
          </cell>
          <cell r="Q528">
            <v>2.6065999999999998</v>
          </cell>
        </row>
        <row r="529">
          <cell r="K529">
            <v>35.590000000000003</v>
          </cell>
          <cell r="Q529">
            <v>2.6051000000000002</v>
          </cell>
        </row>
        <row r="530">
          <cell r="K530">
            <v>35.21</v>
          </cell>
          <cell r="Q530">
            <v>2.5773000000000001</v>
          </cell>
        </row>
        <row r="531">
          <cell r="K531">
            <v>35.200000000000003</v>
          </cell>
          <cell r="Q531">
            <v>2.5766</v>
          </cell>
        </row>
        <row r="532">
          <cell r="K532">
            <v>35.11</v>
          </cell>
          <cell r="Q532">
            <v>2.57</v>
          </cell>
        </row>
        <row r="533">
          <cell r="K533">
            <v>34.9</v>
          </cell>
          <cell r="Q533">
            <v>2.5546000000000002</v>
          </cell>
        </row>
        <row r="534">
          <cell r="K534">
            <v>34.71</v>
          </cell>
          <cell r="Q534">
            <v>2.5407000000000002</v>
          </cell>
        </row>
        <row r="535">
          <cell r="K535">
            <v>34.770000000000003</v>
          </cell>
          <cell r="Q535">
            <v>2.5451000000000001</v>
          </cell>
        </row>
        <row r="536">
          <cell r="K536">
            <v>35.270000000000003</v>
          </cell>
          <cell r="Q536">
            <v>2.5817000000000001</v>
          </cell>
        </row>
        <row r="537">
          <cell r="K537">
            <v>35.54</v>
          </cell>
          <cell r="Q537">
            <v>2.6015000000000001</v>
          </cell>
        </row>
        <row r="538">
          <cell r="K538">
            <v>35.58</v>
          </cell>
          <cell r="Q538">
            <v>2.6044</v>
          </cell>
        </row>
        <row r="539">
          <cell r="K539">
            <v>35.29</v>
          </cell>
          <cell r="Q539">
            <v>2.5832000000000002</v>
          </cell>
        </row>
        <row r="540">
          <cell r="K540">
            <v>35.17</v>
          </cell>
          <cell r="Q540">
            <v>2.5743999999999998</v>
          </cell>
        </row>
        <row r="541">
          <cell r="K541">
            <v>35.36</v>
          </cell>
          <cell r="Q541">
            <v>2.5882999999999998</v>
          </cell>
        </row>
        <row r="542">
          <cell r="K542">
            <v>35.590000000000003</v>
          </cell>
          <cell r="Q542">
            <v>2.6051000000000002</v>
          </cell>
        </row>
        <row r="543">
          <cell r="K543">
            <v>35.79</v>
          </cell>
          <cell r="Q543">
            <v>2.6198000000000001</v>
          </cell>
        </row>
        <row r="544">
          <cell r="K544">
            <v>35.96</v>
          </cell>
          <cell r="Q544">
            <v>2.6322000000000001</v>
          </cell>
        </row>
        <row r="545">
          <cell r="K545">
            <v>36.25</v>
          </cell>
          <cell r="Q545">
            <v>2.6534</v>
          </cell>
        </row>
        <row r="546">
          <cell r="K546">
            <v>35.979999999999997</v>
          </cell>
          <cell r="Q546">
            <v>2.6337000000000002</v>
          </cell>
        </row>
        <row r="547">
          <cell r="K547">
            <v>35.799999999999997</v>
          </cell>
          <cell r="Q547">
            <v>2.6204999999999998</v>
          </cell>
        </row>
        <row r="548">
          <cell r="K548">
            <v>35.99</v>
          </cell>
          <cell r="Q548">
            <v>2.6343999999999999</v>
          </cell>
        </row>
        <row r="549">
          <cell r="K549">
            <v>35.69</v>
          </cell>
          <cell r="Q549">
            <v>2.6124999999999998</v>
          </cell>
        </row>
        <row r="550">
          <cell r="K550">
            <v>35.450000000000003</v>
          </cell>
          <cell r="Q550">
            <v>2.5949</v>
          </cell>
        </row>
        <row r="551">
          <cell r="K551">
            <v>35.200000000000003</v>
          </cell>
          <cell r="Q551">
            <v>2.5766</v>
          </cell>
        </row>
        <row r="552">
          <cell r="K552">
            <v>35.35</v>
          </cell>
          <cell r="Q552">
            <v>2.5876000000000001</v>
          </cell>
        </row>
        <row r="553">
          <cell r="K553">
            <v>35.28</v>
          </cell>
          <cell r="Q553">
            <v>2.5823999999999998</v>
          </cell>
        </row>
        <row r="554">
          <cell r="K554">
            <v>35.28</v>
          </cell>
          <cell r="Q554">
            <v>2.5823999999999998</v>
          </cell>
        </row>
        <row r="555">
          <cell r="K555">
            <v>35.39</v>
          </cell>
          <cell r="Q555">
            <v>2.5905</v>
          </cell>
        </row>
        <row r="556">
          <cell r="K556">
            <v>35.270000000000003</v>
          </cell>
          <cell r="Q556">
            <v>2.5817000000000001</v>
          </cell>
        </row>
        <row r="557">
          <cell r="K557">
            <v>35.11</v>
          </cell>
          <cell r="Q557">
            <v>2.57</v>
          </cell>
        </row>
        <row r="558">
          <cell r="K558">
            <v>35.159999999999997</v>
          </cell>
          <cell r="Q558">
            <v>2.5737000000000001</v>
          </cell>
        </row>
        <row r="559">
          <cell r="K559">
            <v>35.270000000000003</v>
          </cell>
          <cell r="Q559">
            <v>2.5817000000000001</v>
          </cell>
        </row>
        <row r="560">
          <cell r="K560">
            <v>35.22</v>
          </cell>
          <cell r="Q560">
            <v>2.5779999999999998</v>
          </cell>
        </row>
        <row r="561">
          <cell r="K561">
            <v>35.64</v>
          </cell>
          <cell r="Q561">
            <v>2.6088</v>
          </cell>
        </row>
        <row r="562">
          <cell r="K562">
            <v>35.5</v>
          </cell>
          <cell r="Q562">
            <v>2.5985</v>
          </cell>
        </row>
        <row r="563">
          <cell r="K563">
            <v>36.21</v>
          </cell>
          <cell r="Q563">
            <v>2.6505000000000001</v>
          </cell>
        </row>
        <row r="564">
          <cell r="K564">
            <v>37.36</v>
          </cell>
          <cell r="Q564">
            <v>2.7347000000000001</v>
          </cell>
        </row>
        <row r="565">
          <cell r="K565">
            <v>38</v>
          </cell>
          <cell r="Q565">
            <v>2.7814999999999999</v>
          </cell>
        </row>
        <row r="566">
          <cell r="K566">
            <v>38.01</v>
          </cell>
          <cell r="Q566">
            <v>2.7823000000000002</v>
          </cell>
        </row>
        <row r="567">
          <cell r="K567">
            <v>38.49</v>
          </cell>
          <cell r="Q567">
            <v>2.8174000000000001</v>
          </cell>
        </row>
        <row r="568">
          <cell r="K568">
            <v>37.770000000000003</v>
          </cell>
          <cell r="Q568">
            <v>2.7646999999999999</v>
          </cell>
        </row>
        <row r="569">
          <cell r="K569">
            <v>37.57</v>
          </cell>
          <cell r="Q569">
            <v>2.7501000000000002</v>
          </cell>
        </row>
        <row r="570">
          <cell r="K570">
            <v>37.71</v>
          </cell>
          <cell r="Q570">
            <v>2.7603</v>
          </cell>
        </row>
        <row r="571">
          <cell r="K571">
            <v>37.79</v>
          </cell>
          <cell r="Q571">
            <v>2.7662</v>
          </cell>
        </row>
        <row r="572">
          <cell r="K572">
            <v>37.479999999999997</v>
          </cell>
          <cell r="Q572">
            <v>2.7435</v>
          </cell>
        </row>
        <row r="573">
          <cell r="K573">
            <v>37.21</v>
          </cell>
          <cell r="Q573">
            <v>2.7237</v>
          </cell>
        </row>
        <row r="574">
          <cell r="K574">
            <v>37.97</v>
          </cell>
          <cell r="Q574">
            <v>2.5480999999999998</v>
          </cell>
        </row>
        <row r="575">
          <cell r="K575">
            <v>37.75</v>
          </cell>
          <cell r="Q575">
            <v>2.5333999999999999</v>
          </cell>
        </row>
        <row r="576">
          <cell r="K576">
            <v>37.56</v>
          </cell>
          <cell r="Q576">
            <v>2.5206</v>
          </cell>
        </row>
        <row r="577">
          <cell r="K577">
            <v>37.549999999999997</v>
          </cell>
          <cell r="Q577">
            <v>2.52</v>
          </cell>
        </row>
        <row r="578">
          <cell r="K578">
            <v>37.549999999999997</v>
          </cell>
          <cell r="Q578">
            <v>2.52</v>
          </cell>
        </row>
        <row r="579">
          <cell r="K579">
            <v>37.56</v>
          </cell>
          <cell r="Q579">
            <v>2.5206</v>
          </cell>
        </row>
        <row r="580">
          <cell r="K580">
            <v>37.92</v>
          </cell>
          <cell r="Q580">
            <v>2.5448</v>
          </cell>
        </row>
        <row r="581">
          <cell r="K581">
            <v>37.89</v>
          </cell>
          <cell r="Q581">
            <v>2.5428000000000002</v>
          </cell>
        </row>
        <row r="582">
          <cell r="K582">
            <v>38.11</v>
          </cell>
          <cell r="Q582">
            <v>2.5575000000000001</v>
          </cell>
        </row>
        <row r="583">
          <cell r="K583">
            <v>37.979999999999997</v>
          </cell>
          <cell r="Q583">
            <v>2.5488</v>
          </cell>
        </row>
        <row r="584">
          <cell r="K584">
            <v>38</v>
          </cell>
          <cell r="Q584">
            <v>2.5501999999999998</v>
          </cell>
        </row>
        <row r="585">
          <cell r="K585">
            <v>36.950000000000003</v>
          </cell>
          <cell r="Q585">
            <v>2.4796999999999998</v>
          </cell>
        </row>
        <row r="586">
          <cell r="K586">
            <v>36.75</v>
          </cell>
          <cell r="Q586">
            <v>2.4662999999999999</v>
          </cell>
        </row>
        <row r="587">
          <cell r="K587">
            <v>36.549999999999997</v>
          </cell>
          <cell r="Q587">
            <v>2.4527999999999999</v>
          </cell>
        </row>
        <row r="588">
          <cell r="K588">
            <v>36.64</v>
          </cell>
          <cell r="Q588">
            <v>2.4588999999999999</v>
          </cell>
        </row>
        <row r="589">
          <cell r="K589">
            <v>36.340000000000003</v>
          </cell>
          <cell r="Q589">
            <v>2.4386999999999999</v>
          </cell>
        </row>
        <row r="590">
          <cell r="K590">
            <v>36.07</v>
          </cell>
          <cell r="Q590">
            <v>2.4205999999999999</v>
          </cell>
        </row>
        <row r="591">
          <cell r="K591">
            <v>36.19</v>
          </cell>
          <cell r="Q591">
            <v>2.4287000000000001</v>
          </cell>
        </row>
        <row r="592">
          <cell r="K592">
            <v>36.03</v>
          </cell>
          <cell r="Q592">
            <v>2.4178999999999999</v>
          </cell>
        </row>
        <row r="593">
          <cell r="K593">
            <v>36.049999999999997</v>
          </cell>
          <cell r="Q593">
            <v>2.4192999999999998</v>
          </cell>
        </row>
        <row r="594">
          <cell r="K594">
            <v>36.229999999999997</v>
          </cell>
          <cell r="Q594">
            <v>2.4314</v>
          </cell>
        </row>
        <row r="595">
          <cell r="K595">
            <v>36.270000000000003</v>
          </cell>
          <cell r="Q595">
            <v>2.4340999999999999</v>
          </cell>
        </row>
        <row r="596">
          <cell r="K596">
            <v>36.369999999999997</v>
          </cell>
          <cell r="Q596">
            <v>2.4407999999999999</v>
          </cell>
        </row>
        <row r="597">
          <cell r="K597">
            <v>36.31</v>
          </cell>
          <cell r="Q597">
            <v>2.4367000000000001</v>
          </cell>
        </row>
        <row r="598">
          <cell r="K598">
            <v>36.1</v>
          </cell>
          <cell r="Q598">
            <v>2.4226000000000001</v>
          </cell>
        </row>
        <row r="599">
          <cell r="K599">
            <v>35.74</v>
          </cell>
          <cell r="Q599">
            <v>2.3984999999999999</v>
          </cell>
        </row>
        <row r="600">
          <cell r="K600">
            <v>35.53</v>
          </cell>
          <cell r="Q600">
            <v>2.3843999999999999</v>
          </cell>
        </row>
        <row r="601">
          <cell r="K601">
            <v>35.64</v>
          </cell>
          <cell r="Q601">
            <v>2.3917999999999999</v>
          </cell>
        </row>
        <row r="602">
          <cell r="K602">
            <v>35.770000000000003</v>
          </cell>
          <cell r="Q602">
            <v>2.4005000000000001</v>
          </cell>
        </row>
        <row r="603">
          <cell r="K603">
            <v>36.5</v>
          </cell>
          <cell r="Q603">
            <v>2.4495</v>
          </cell>
        </row>
        <row r="604">
          <cell r="K604">
            <v>36.14</v>
          </cell>
          <cell r="Q604">
            <v>2.4253</v>
          </cell>
        </row>
        <row r="605">
          <cell r="K605">
            <v>35.869999999999997</v>
          </cell>
          <cell r="Q605">
            <v>2.4072</v>
          </cell>
        </row>
        <row r="606">
          <cell r="K606">
            <v>36.11</v>
          </cell>
          <cell r="Q606">
            <v>2.4232999999999998</v>
          </cell>
        </row>
        <row r="607">
          <cell r="K607">
            <v>35.909999999999997</v>
          </cell>
          <cell r="Q607">
            <v>2.4098999999999999</v>
          </cell>
        </row>
        <row r="608">
          <cell r="K608">
            <v>35.4</v>
          </cell>
          <cell r="Q608">
            <v>2.3757000000000001</v>
          </cell>
        </row>
        <row r="609">
          <cell r="K609">
            <v>35.1</v>
          </cell>
          <cell r="Q609">
            <v>2.3555000000000001</v>
          </cell>
        </row>
        <row r="610">
          <cell r="K610">
            <v>35.340000000000003</v>
          </cell>
          <cell r="Q610">
            <v>2.3715999999999999</v>
          </cell>
        </row>
        <row r="611">
          <cell r="K611">
            <v>34.659999999999997</v>
          </cell>
          <cell r="Q611">
            <v>2.3260000000000001</v>
          </cell>
        </row>
        <row r="612">
          <cell r="K612">
            <v>34.909999999999997</v>
          </cell>
          <cell r="Q612">
            <v>2.3428</v>
          </cell>
        </row>
        <row r="613">
          <cell r="K613">
            <v>35</v>
          </cell>
          <cell r="Q613">
            <v>2.3488000000000002</v>
          </cell>
        </row>
        <row r="614">
          <cell r="K614">
            <v>34.869999999999997</v>
          </cell>
          <cell r="Q614">
            <v>2.3401000000000001</v>
          </cell>
        </row>
        <row r="615">
          <cell r="K615">
            <v>34.549999999999997</v>
          </cell>
          <cell r="Q615">
            <v>2.3186</v>
          </cell>
        </row>
        <row r="616">
          <cell r="K616">
            <v>34.72</v>
          </cell>
          <cell r="Q616">
            <v>2.33</v>
          </cell>
        </row>
        <row r="617">
          <cell r="K617">
            <v>34.33</v>
          </cell>
          <cell r="Q617">
            <v>2.3039000000000001</v>
          </cell>
        </row>
        <row r="618">
          <cell r="K618">
            <v>34.450000000000003</v>
          </cell>
          <cell r="Q618">
            <v>2.3119000000000001</v>
          </cell>
        </row>
        <row r="619">
          <cell r="K619">
            <v>34.32</v>
          </cell>
          <cell r="Q619">
            <v>2.3031999999999999</v>
          </cell>
        </row>
        <row r="620">
          <cell r="K620">
            <v>34.44</v>
          </cell>
          <cell r="Q620">
            <v>2.3111999999999999</v>
          </cell>
        </row>
        <row r="621">
          <cell r="K621">
            <v>34.090000000000003</v>
          </cell>
          <cell r="Q621">
            <v>2.2877999999999998</v>
          </cell>
        </row>
        <row r="622">
          <cell r="K622">
            <v>34.31</v>
          </cell>
          <cell r="Q622">
            <v>2.3025000000000002</v>
          </cell>
        </row>
        <row r="623">
          <cell r="K623">
            <v>34.520000000000003</v>
          </cell>
          <cell r="Q623">
            <v>2.3166000000000002</v>
          </cell>
        </row>
        <row r="624">
          <cell r="K624">
            <v>34.36</v>
          </cell>
          <cell r="Q624">
            <v>2.3058999999999998</v>
          </cell>
        </row>
        <row r="625">
          <cell r="K625">
            <v>34.67</v>
          </cell>
          <cell r="Q625">
            <v>2.3267000000000002</v>
          </cell>
        </row>
        <row r="626">
          <cell r="K626">
            <v>34.770000000000003</v>
          </cell>
          <cell r="Q626">
            <v>2.3334000000000001</v>
          </cell>
        </row>
        <row r="627">
          <cell r="K627">
            <v>35.479999999999997</v>
          </cell>
          <cell r="Q627">
            <v>2.3809999999999998</v>
          </cell>
        </row>
        <row r="628">
          <cell r="K628">
            <v>35.81</v>
          </cell>
          <cell r="Q628">
            <v>2.4032</v>
          </cell>
        </row>
        <row r="629">
          <cell r="K629">
            <v>35.82</v>
          </cell>
          <cell r="Q629">
            <v>2.4039000000000001</v>
          </cell>
        </row>
        <row r="630">
          <cell r="K630">
            <v>36</v>
          </cell>
          <cell r="Q630">
            <v>2.4159000000000002</v>
          </cell>
        </row>
        <row r="631">
          <cell r="K631">
            <v>35.79</v>
          </cell>
          <cell r="Q631">
            <v>2.4018000000000002</v>
          </cell>
        </row>
        <row r="632">
          <cell r="K632">
            <v>35.549999999999997</v>
          </cell>
          <cell r="Q632">
            <v>2.3856999999999999</v>
          </cell>
        </row>
        <row r="633">
          <cell r="K633">
            <v>35.549999999999997</v>
          </cell>
          <cell r="Q633">
            <v>2.3856999999999999</v>
          </cell>
        </row>
        <row r="634">
          <cell r="K634">
            <v>35.36</v>
          </cell>
          <cell r="Q634">
            <v>2.3730000000000002</v>
          </cell>
        </row>
        <row r="635">
          <cell r="K635">
            <v>35.29</v>
          </cell>
          <cell r="Q635">
            <v>2.3511000000000002</v>
          </cell>
        </row>
        <row r="636">
          <cell r="K636">
            <v>35.32</v>
          </cell>
          <cell r="Q636">
            <v>2.3531</v>
          </cell>
        </row>
        <row r="637">
          <cell r="K637">
            <v>35.11</v>
          </cell>
          <cell r="Q637">
            <v>2.3391000000000002</v>
          </cell>
        </row>
        <row r="638">
          <cell r="K638">
            <v>35.020000000000003</v>
          </cell>
          <cell r="Q638">
            <v>2.3331</v>
          </cell>
        </row>
        <row r="639">
          <cell r="K639">
            <v>34.78</v>
          </cell>
          <cell r="Q639">
            <v>2.3170999999999999</v>
          </cell>
        </row>
        <row r="640">
          <cell r="K640">
            <v>34.880000000000003</v>
          </cell>
          <cell r="Q640">
            <v>2.3237999999999999</v>
          </cell>
        </row>
        <row r="641">
          <cell r="K641">
            <v>34.950000000000003</v>
          </cell>
          <cell r="Q641">
            <v>2.3285</v>
          </cell>
        </row>
        <row r="642">
          <cell r="K642">
            <v>35.18</v>
          </cell>
          <cell r="Q642">
            <v>2.3437999999999999</v>
          </cell>
        </row>
        <row r="643">
          <cell r="K643">
            <v>35.380000000000003</v>
          </cell>
          <cell r="Q643">
            <v>2.3571</v>
          </cell>
        </row>
        <row r="644">
          <cell r="K644">
            <v>35.36</v>
          </cell>
          <cell r="Q644">
            <v>2.3557999999999999</v>
          </cell>
        </row>
        <row r="645">
          <cell r="K645">
            <v>35.200000000000003</v>
          </cell>
          <cell r="Q645">
            <v>2.3451</v>
          </cell>
        </row>
        <row r="646">
          <cell r="K646">
            <v>35.130000000000003</v>
          </cell>
          <cell r="Q646">
            <v>2.3405</v>
          </cell>
        </row>
        <row r="647">
          <cell r="K647">
            <v>35</v>
          </cell>
          <cell r="Q647">
            <v>2.3317999999999999</v>
          </cell>
        </row>
        <row r="648">
          <cell r="K648">
            <v>35.130000000000003</v>
          </cell>
          <cell r="Q648">
            <v>2.3405</v>
          </cell>
        </row>
        <row r="649">
          <cell r="K649">
            <v>34.799999999999997</v>
          </cell>
          <cell r="Q649">
            <v>2.3184999999999998</v>
          </cell>
        </row>
        <row r="650">
          <cell r="K650">
            <v>34.76</v>
          </cell>
          <cell r="Q650">
            <v>2.3157999999999999</v>
          </cell>
        </row>
        <row r="651">
          <cell r="K651">
            <v>35.409999999999997</v>
          </cell>
          <cell r="Q651">
            <v>2.3591000000000002</v>
          </cell>
        </row>
        <row r="652">
          <cell r="K652">
            <v>35.840000000000003</v>
          </cell>
          <cell r="Q652">
            <v>2.3877999999999999</v>
          </cell>
        </row>
        <row r="653">
          <cell r="K653">
            <v>36.840000000000003</v>
          </cell>
          <cell r="Q653">
            <v>2.4544000000000001</v>
          </cell>
        </row>
        <row r="654">
          <cell r="K654">
            <v>36.86</v>
          </cell>
          <cell r="Q654">
            <v>2.4557000000000002</v>
          </cell>
        </row>
        <row r="655">
          <cell r="K655">
            <v>37.1</v>
          </cell>
          <cell r="Q655">
            <v>2.4716999999999998</v>
          </cell>
        </row>
        <row r="656">
          <cell r="K656">
            <v>37.31</v>
          </cell>
          <cell r="Q656">
            <v>2.4857</v>
          </cell>
        </row>
        <row r="657">
          <cell r="K657">
            <v>37.340000000000003</v>
          </cell>
          <cell r="Q657">
            <v>2.4876999999999998</v>
          </cell>
        </row>
        <row r="658">
          <cell r="K658">
            <v>37.15</v>
          </cell>
          <cell r="Q658">
            <v>2.4750000000000001</v>
          </cell>
        </row>
        <row r="659">
          <cell r="K659">
            <v>37.24</v>
          </cell>
          <cell r="Q659">
            <v>2.4809999999999999</v>
          </cell>
        </row>
        <row r="660">
          <cell r="K660">
            <v>37.08</v>
          </cell>
          <cell r="Q660">
            <v>2.4704000000000002</v>
          </cell>
        </row>
        <row r="661">
          <cell r="K661">
            <v>37.26</v>
          </cell>
          <cell r="Q661">
            <v>2.4824000000000002</v>
          </cell>
        </row>
        <row r="662">
          <cell r="K662">
            <v>36.78</v>
          </cell>
          <cell r="Q662">
            <v>2.4504000000000001</v>
          </cell>
        </row>
        <row r="663">
          <cell r="K663">
            <v>36.97</v>
          </cell>
          <cell r="Q663">
            <v>2.4630000000000001</v>
          </cell>
        </row>
        <row r="664">
          <cell r="K664">
            <v>36.6</v>
          </cell>
          <cell r="Q664">
            <v>2.4384000000000001</v>
          </cell>
        </row>
        <row r="665">
          <cell r="K665">
            <v>36.64</v>
          </cell>
          <cell r="Q665">
            <v>2.4411</v>
          </cell>
        </row>
        <row r="666">
          <cell r="K666">
            <v>36.83</v>
          </cell>
          <cell r="Q666">
            <v>2.4537</v>
          </cell>
        </row>
        <row r="667">
          <cell r="K667">
            <v>36.53</v>
          </cell>
          <cell r="Q667">
            <v>2.4337</v>
          </cell>
        </row>
        <row r="668">
          <cell r="K668">
            <v>36.96</v>
          </cell>
          <cell r="Q668">
            <v>2.4624000000000001</v>
          </cell>
        </row>
        <row r="669">
          <cell r="K669">
            <v>37.1</v>
          </cell>
          <cell r="Q669">
            <v>2.4716999999999998</v>
          </cell>
        </row>
        <row r="670">
          <cell r="K670">
            <v>37.340000000000003</v>
          </cell>
          <cell r="Q670">
            <v>2.4876999999999998</v>
          </cell>
        </row>
        <row r="671">
          <cell r="K671">
            <v>37.6</v>
          </cell>
          <cell r="Q671">
            <v>2.5049999999999999</v>
          </cell>
        </row>
        <row r="672">
          <cell r="K672">
            <v>37.380000000000003</v>
          </cell>
          <cell r="Q672">
            <v>2.4904000000000002</v>
          </cell>
        </row>
        <row r="673">
          <cell r="K673">
            <v>37.56</v>
          </cell>
          <cell r="Q673">
            <v>2.5024000000000002</v>
          </cell>
        </row>
        <row r="674">
          <cell r="K674">
            <v>37.4</v>
          </cell>
          <cell r="Q674">
            <v>2.4916999999999998</v>
          </cell>
        </row>
        <row r="675">
          <cell r="K675">
            <v>37.729999999999997</v>
          </cell>
          <cell r="Q675">
            <v>2.5137</v>
          </cell>
        </row>
        <row r="676">
          <cell r="K676">
            <v>37.58</v>
          </cell>
          <cell r="Q676">
            <v>2.5036999999999998</v>
          </cell>
        </row>
        <row r="677">
          <cell r="K677">
            <v>37.450000000000003</v>
          </cell>
          <cell r="Q677">
            <v>2.4950000000000001</v>
          </cell>
        </row>
        <row r="678">
          <cell r="K678">
            <v>37.81</v>
          </cell>
          <cell r="Q678">
            <v>2.5190000000000001</v>
          </cell>
        </row>
        <row r="679">
          <cell r="K679">
            <v>37.4</v>
          </cell>
          <cell r="Q679">
            <v>2.4916999999999998</v>
          </cell>
        </row>
        <row r="680">
          <cell r="K680">
            <v>37.29</v>
          </cell>
          <cell r="Q680">
            <v>2.4843999999999999</v>
          </cell>
        </row>
        <row r="681">
          <cell r="K681">
            <v>36.76</v>
          </cell>
          <cell r="Q681">
            <v>2.4491000000000001</v>
          </cell>
        </row>
        <row r="682">
          <cell r="K682">
            <v>37.32</v>
          </cell>
          <cell r="Q682">
            <v>2.4864000000000002</v>
          </cell>
        </row>
        <row r="683">
          <cell r="K683">
            <v>37.46</v>
          </cell>
          <cell r="Q683">
            <v>2.4956999999999998</v>
          </cell>
        </row>
        <row r="684">
          <cell r="K684">
            <v>37.049999999999997</v>
          </cell>
          <cell r="Q684">
            <v>2.4683999999999999</v>
          </cell>
        </row>
        <row r="685">
          <cell r="K685">
            <v>37.64</v>
          </cell>
          <cell r="Q685">
            <v>2.5076999999999998</v>
          </cell>
        </row>
        <row r="686">
          <cell r="K686">
            <v>37.799999999999997</v>
          </cell>
          <cell r="Q686">
            <v>2.5183</v>
          </cell>
        </row>
        <row r="687">
          <cell r="K687">
            <v>38.119999999999997</v>
          </cell>
          <cell r="Q687">
            <v>2.5396999999999998</v>
          </cell>
        </row>
        <row r="688">
          <cell r="K688">
            <v>38.07</v>
          </cell>
          <cell r="Q688">
            <v>2.5363000000000002</v>
          </cell>
        </row>
        <row r="689">
          <cell r="K689">
            <v>39.29</v>
          </cell>
          <cell r="Q689">
            <v>2.6175999999999999</v>
          </cell>
        </row>
        <row r="690">
          <cell r="K690">
            <v>39.07</v>
          </cell>
          <cell r="Q690">
            <v>2.6030000000000002</v>
          </cell>
        </row>
        <row r="691">
          <cell r="K691">
            <v>38.799999999999997</v>
          </cell>
          <cell r="Q691">
            <v>2.585</v>
          </cell>
        </row>
        <row r="692">
          <cell r="K692">
            <v>38.24</v>
          </cell>
          <cell r="Q692">
            <v>2.5476999999999999</v>
          </cell>
        </row>
        <row r="693">
          <cell r="K693">
            <v>38.21</v>
          </cell>
          <cell r="Q693">
            <v>2.5457000000000001</v>
          </cell>
        </row>
        <row r="694">
          <cell r="K694">
            <v>38.020000000000003</v>
          </cell>
          <cell r="Q694">
            <v>2.5329999999999999</v>
          </cell>
        </row>
        <row r="695">
          <cell r="K695">
            <v>38.06</v>
          </cell>
          <cell r="Q695">
            <v>2.5356999999999998</v>
          </cell>
        </row>
        <row r="696">
          <cell r="K696">
            <v>38.119999999999997</v>
          </cell>
          <cell r="Q696">
            <v>2.5396999999999998</v>
          </cell>
        </row>
        <row r="697">
          <cell r="K697">
            <v>38.28</v>
          </cell>
          <cell r="Q697">
            <v>2.5503</v>
          </cell>
        </row>
        <row r="698">
          <cell r="K698">
            <v>38.26</v>
          </cell>
          <cell r="Q698">
            <v>2.4693000000000001</v>
          </cell>
        </row>
        <row r="699">
          <cell r="K699">
            <v>38.700000000000003</v>
          </cell>
          <cell r="Q699">
            <v>2.4977</v>
          </cell>
        </row>
        <row r="700">
          <cell r="K700">
            <v>38.54</v>
          </cell>
          <cell r="Q700">
            <v>2.4872999999999998</v>
          </cell>
        </row>
        <row r="701">
          <cell r="K701">
            <v>38.479999999999997</v>
          </cell>
          <cell r="Q701">
            <v>2.4834999999999998</v>
          </cell>
        </row>
        <row r="702">
          <cell r="K702">
            <v>38.619999999999997</v>
          </cell>
          <cell r="Q702">
            <v>2.4925000000000002</v>
          </cell>
        </row>
        <row r="703">
          <cell r="K703">
            <v>37.9</v>
          </cell>
          <cell r="Q703">
            <v>2.4460000000000002</v>
          </cell>
        </row>
        <row r="704">
          <cell r="K704">
            <v>38.200000000000003</v>
          </cell>
          <cell r="Q704">
            <v>2.4653999999999998</v>
          </cell>
        </row>
        <row r="705">
          <cell r="K705">
            <v>39</v>
          </cell>
          <cell r="Q705">
            <v>2.5169999999999999</v>
          </cell>
        </row>
        <row r="706">
          <cell r="K706">
            <v>39.5</v>
          </cell>
          <cell r="Q706">
            <v>2.5493000000000001</v>
          </cell>
        </row>
        <row r="707">
          <cell r="K707">
            <v>40.119999999999997</v>
          </cell>
          <cell r="Q707">
            <v>2.5893000000000002</v>
          </cell>
        </row>
        <row r="708">
          <cell r="K708">
            <v>40.71</v>
          </cell>
          <cell r="Q708">
            <v>2.6274000000000002</v>
          </cell>
        </row>
        <row r="709">
          <cell r="K709">
            <v>40.450000000000003</v>
          </cell>
          <cell r="Q709">
            <v>2.6105999999999998</v>
          </cell>
        </row>
        <row r="710">
          <cell r="K710">
            <v>40.71</v>
          </cell>
          <cell r="Q710">
            <v>2.6274000000000002</v>
          </cell>
        </row>
        <row r="711">
          <cell r="K711">
            <v>40.119999999999997</v>
          </cell>
          <cell r="Q711">
            <v>2.5893000000000002</v>
          </cell>
        </row>
        <row r="712">
          <cell r="K712">
            <v>40.82</v>
          </cell>
          <cell r="Q712">
            <v>2.6345000000000001</v>
          </cell>
        </row>
        <row r="713">
          <cell r="K713">
            <v>40.22</v>
          </cell>
          <cell r="Q713">
            <v>2.5958000000000001</v>
          </cell>
        </row>
        <row r="714">
          <cell r="K714">
            <v>40.42</v>
          </cell>
          <cell r="Q714">
            <v>2.6086999999999998</v>
          </cell>
        </row>
        <row r="715">
          <cell r="K715">
            <v>39.53</v>
          </cell>
          <cell r="Q715">
            <v>2.5512000000000001</v>
          </cell>
        </row>
        <row r="716">
          <cell r="K716">
            <v>38.79</v>
          </cell>
          <cell r="Q716">
            <v>2.5034999999999998</v>
          </cell>
        </row>
        <row r="717">
          <cell r="K717">
            <v>39.270000000000003</v>
          </cell>
          <cell r="Q717">
            <v>2.5345</v>
          </cell>
        </row>
        <row r="718">
          <cell r="K718">
            <v>38.76</v>
          </cell>
          <cell r="Q718">
            <v>2.5015000000000001</v>
          </cell>
        </row>
        <row r="719">
          <cell r="K719">
            <v>38.950000000000003</v>
          </cell>
          <cell r="Q719">
            <v>2.5137999999999998</v>
          </cell>
        </row>
        <row r="720">
          <cell r="K720">
            <v>39.03</v>
          </cell>
          <cell r="Q720">
            <v>2.5190000000000001</v>
          </cell>
        </row>
        <row r="721">
          <cell r="K721">
            <v>38.06</v>
          </cell>
          <cell r="Q721">
            <v>2.4563999999999999</v>
          </cell>
        </row>
        <row r="722">
          <cell r="K722">
            <v>39.1</v>
          </cell>
          <cell r="Q722">
            <v>2.5234999999999999</v>
          </cell>
        </row>
        <row r="723">
          <cell r="K723">
            <v>39.479999999999997</v>
          </cell>
          <cell r="Q723">
            <v>2.548</v>
          </cell>
        </row>
        <row r="724">
          <cell r="K724">
            <v>40.46</v>
          </cell>
          <cell r="Q724">
            <v>2.6113</v>
          </cell>
        </row>
        <row r="725">
          <cell r="K725">
            <v>38.94</v>
          </cell>
          <cell r="Q725">
            <v>2.5131999999999999</v>
          </cell>
        </row>
        <row r="726">
          <cell r="K726">
            <v>38.229999999999997</v>
          </cell>
          <cell r="Q726">
            <v>2.4672999999999998</v>
          </cell>
        </row>
        <row r="727">
          <cell r="K727">
            <v>38.17</v>
          </cell>
          <cell r="Q727">
            <v>2.4634999999999998</v>
          </cell>
        </row>
        <row r="728">
          <cell r="K728">
            <v>37.68</v>
          </cell>
          <cell r="Q728">
            <v>2.4318</v>
          </cell>
        </row>
        <row r="729">
          <cell r="K729">
            <v>36.9</v>
          </cell>
          <cell r="Q729">
            <v>2.3815</v>
          </cell>
        </row>
        <row r="730">
          <cell r="K730">
            <v>37.200000000000003</v>
          </cell>
          <cell r="Q730">
            <v>2.4009</v>
          </cell>
        </row>
        <row r="731">
          <cell r="K731">
            <v>38.450000000000003</v>
          </cell>
          <cell r="Q731">
            <v>2.4815</v>
          </cell>
        </row>
        <row r="732">
          <cell r="K732">
            <v>38.22</v>
          </cell>
          <cell r="Q732">
            <v>2.4666999999999999</v>
          </cell>
        </row>
        <row r="733">
          <cell r="K733">
            <v>38.35</v>
          </cell>
          <cell r="Q733">
            <v>2.4750999999999999</v>
          </cell>
        </row>
        <row r="734">
          <cell r="K734">
            <v>39.14</v>
          </cell>
          <cell r="Q734">
            <v>2.5261</v>
          </cell>
        </row>
        <row r="735">
          <cell r="K735">
            <v>39.119999999999997</v>
          </cell>
          <cell r="Q735">
            <v>2.5247999999999999</v>
          </cell>
        </row>
        <row r="736">
          <cell r="K736">
            <v>39.409999999999997</v>
          </cell>
          <cell r="Q736">
            <v>2.5434999999999999</v>
          </cell>
        </row>
        <row r="737">
          <cell r="K737">
            <v>39</v>
          </cell>
          <cell r="Q737">
            <v>2.5169999999999999</v>
          </cell>
        </row>
        <row r="738">
          <cell r="K738">
            <v>38.049999999999997</v>
          </cell>
          <cell r="Q738">
            <v>2.4557000000000002</v>
          </cell>
        </row>
        <row r="739">
          <cell r="K739">
            <v>38.71</v>
          </cell>
          <cell r="Q739">
            <v>2.4983</v>
          </cell>
        </row>
        <row r="740">
          <cell r="K740">
            <v>38.4</v>
          </cell>
          <cell r="Q740">
            <v>2.4782999999999999</v>
          </cell>
        </row>
        <row r="741">
          <cell r="K741">
            <v>38.869999999999997</v>
          </cell>
          <cell r="Q741">
            <v>2.5085999999999999</v>
          </cell>
        </row>
        <row r="742">
          <cell r="K742">
            <v>39.04</v>
          </cell>
          <cell r="Q742">
            <v>2.5196000000000001</v>
          </cell>
        </row>
        <row r="743">
          <cell r="K743">
            <v>38.75</v>
          </cell>
          <cell r="Q743">
            <v>2.5009000000000001</v>
          </cell>
        </row>
        <row r="744">
          <cell r="K744">
            <v>39.4</v>
          </cell>
          <cell r="Q744">
            <v>2.5428999999999999</v>
          </cell>
        </row>
        <row r="745">
          <cell r="K745">
            <v>38.75</v>
          </cell>
          <cell r="Q745">
            <v>2.5009000000000001</v>
          </cell>
        </row>
        <row r="746">
          <cell r="K746">
            <v>39.19</v>
          </cell>
          <cell r="Q746">
            <v>2.5293000000000001</v>
          </cell>
        </row>
        <row r="747">
          <cell r="K747">
            <v>39.5</v>
          </cell>
          <cell r="Q747">
            <v>2.5493000000000001</v>
          </cell>
        </row>
        <row r="748">
          <cell r="K748">
            <v>39.9</v>
          </cell>
          <cell r="Q748">
            <v>2.5750999999999999</v>
          </cell>
        </row>
        <row r="749">
          <cell r="K749">
            <v>40.51</v>
          </cell>
          <cell r="Q749">
            <v>2.6145</v>
          </cell>
        </row>
        <row r="750">
          <cell r="K750">
            <v>40.35</v>
          </cell>
          <cell r="Q750">
            <v>2.6042000000000001</v>
          </cell>
        </row>
        <row r="751">
          <cell r="K751">
            <v>40.18</v>
          </cell>
          <cell r="Q751">
            <v>2.5931999999999999</v>
          </cell>
        </row>
        <row r="752">
          <cell r="K752">
            <v>41.68</v>
          </cell>
          <cell r="Q752">
            <v>2.69</v>
          </cell>
        </row>
        <row r="753">
          <cell r="K753">
            <v>41.77</v>
          </cell>
          <cell r="Q753">
            <v>2.6958000000000002</v>
          </cell>
        </row>
        <row r="754">
          <cell r="K754">
            <v>41.24</v>
          </cell>
          <cell r="Q754">
            <v>2.6616</v>
          </cell>
        </row>
        <row r="755">
          <cell r="K755">
            <v>41.25</v>
          </cell>
          <cell r="Q755">
            <v>2.6621999999999999</v>
          </cell>
        </row>
        <row r="756">
          <cell r="K756">
            <v>40.85</v>
          </cell>
          <cell r="Q756">
            <v>2.6364000000000001</v>
          </cell>
        </row>
        <row r="757">
          <cell r="K757">
            <v>41.1</v>
          </cell>
          <cell r="Q757">
            <v>2.6526000000000001</v>
          </cell>
        </row>
        <row r="758">
          <cell r="K758">
            <v>41.27</v>
          </cell>
          <cell r="Q758">
            <v>2.6635</v>
          </cell>
        </row>
        <row r="759">
          <cell r="K759">
            <v>41.39</v>
          </cell>
          <cell r="Q759">
            <v>2.6713</v>
          </cell>
        </row>
        <row r="760">
          <cell r="K760">
            <v>41.4</v>
          </cell>
          <cell r="Q760">
            <v>2.6718999999999999</v>
          </cell>
        </row>
        <row r="761">
          <cell r="K761">
            <v>42.02</v>
          </cell>
          <cell r="Q761">
            <v>2.6269999999999998</v>
          </cell>
        </row>
        <row r="762">
          <cell r="K762">
            <v>42.12</v>
          </cell>
          <cell r="Q762">
            <v>2.6333000000000002</v>
          </cell>
        </row>
        <row r="763">
          <cell r="K763">
            <v>41.55</v>
          </cell>
          <cell r="Q763">
            <v>2.5977000000000001</v>
          </cell>
        </row>
        <row r="764">
          <cell r="K764">
            <v>41.7</v>
          </cell>
          <cell r="Q764">
            <v>2.6070000000000002</v>
          </cell>
        </row>
        <row r="765">
          <cell r="K765">
            <v>41.77</v>
          </cell>
          <cell r="Q765">
            <v>2.6114000000000002</v>
          </cell>
        </row>
        <row r="766">
          <cell r="K766">
            <v>41.53</v>
          </cell>
          <cell r="Q766">
            <v>2.5964</v>
          </cell>
        </row>
        <row r="767">
          <cell r="K767">
            <v>42.02</v>
          </cell>
          <cell r="Q767">
            <v>2.6269999999999998</v>
          </cell>
        </row>
        <row r="768">
          <cell r="K768">
            <v>41.81</v>
          </cell>
          <cell r="Q768">
            <v>2.6139000000000001</v>
          </cell>
        </row>
        <row r="769">
          <cell r="K769">
            <v>41.6</v>
          </cell>
          <cell r="Q769">
            <v>2.6008</v>
          </cell>
        </row>
        <row r="770">
          <cell r="K770">
            <v>41.03</v>
          </cell>
          <cell r="Q770">
            <v>2.5651999999999999</v>
          </cell>
        </row>
        <row r="771">
          <cell r="K771">
            <v>40.82</v>
          </cell>
          <cell r="Q771">
            <v>2.552</v>
          </cell>
        </row>
        <row r="772">
          <cell r="K772">
            <v>40.770000000000003</v>
          </cell>
          <cell r="Q772">
            <v>2.5489000000000002</v>
          </cell>
        </row>
        <row r="773">
          <cell r="K773">
            <v>41</v>
          </cell>
          <cell r="Q773">
            <v>2.5632999999999999</v>
          </cell>
        </row>
        <row r="774">
          <cell r="K774">
            <v>40.79</v>
          </cell>
          <cell r="Q774">
            <v>2.5501</v>
          </cell>
        </row>
        <row r="775">
          <cell r="K775">
            <v>40.04</v>
          </cell>
          <cell r="Q775">
            <v>2.5032999999999999</v>
          </cell>
        </row>
        <row r="776">
          <cell r="K776">
            <v>40.17</v>
          </cell>
          <cell r="Q776">
            <v>2.5114000000000001</v>
          </cell>
        </row>
        <row r="777">
          <cell r="K777">
            <v>40.479999999999997</v>
          </cell>
          <cell r="Q777">
            <v>2.5308000000000002</v>
          </cell>
        </row>
        <row r="778">
          <cell r="K778">
            <v>40.229999999999997</v>
          </cell>
          <cell r="Q778">
            <v>2.5150999999999999</v>
          </cell>
        </row>
        <row r="779">
          <cell r="K779">
            <v>40.159999999999997</v>
          </cell>
          <cell r="Q779">
            <v>2.5108000000000001</v>
          </cell>
        </row>
        <row r="780">
          <cell r="K780">
            <v>40.380000000000003</v>
          </cell>
          <cell r="Q780">
            <v>2.5245000000000002</v>
          </cell>
        </row>
        <row r="781">
          <cell r="K781">
            <v>40.56</v>
          </cell>
          <cell r="Q781">
            <v>2.5358000000000001</v>
          </cell>
        </row>
        <row r="782">
          <cell r="K782">
            <v>40.479999999999997</v>
          </cell>
          <cell r="Q782">
            <v>2.5308000000000002</v>
          </cell>
        </row>
        <row r="783">
          <cell r="K783">
            <v>41.16</v>
          </cell>
          <cell r="Q783">
            <v>2.5733000000000001</v>
          </cell>
        </row>
        <row r="784">
          <cell r="K784">
            <v>40.340000000000003</v>
          </cell>
          <cell r="Q784">
            <v>2.5219999999999998</v>
          </cell>
        </row>
        <row r="785">
          <cell r="K785">
            <v>40.33</v>
          </cell>
          <cell r="Q785">
            <v>2.5213999999999999</v>
          </cell>
        </row>
        <row r="786">
          <cell r="K786">
            <v>40.200000000000003</v>
          </cell>
          <cell r="Q786">
            <v>2.5133000000000001</v>
          </cell>
        </row>
        <row r="787">
          <cell r="K787">
            <v>40.18</v>
          </cell>
          <cell r="Q787">
            <v>2.512</v>
          </cell>
        </row>
        <row r="788">
          <cell r="K788">
            <v>39.08</v>
          </cell>
          <cell r="Q788">
            <v>2.4432</v>
          </cell>
        </row>
        <row r="789">
          <cell r="K789">
            <v>39.020000000000003</v>
          </cell>
          <cell r="Q789">
            <v>2.4394999999999998</v>
          </cell>
        </row>
        <row r="790">
          <cell r="K790">
            <v>38.380000000000003</v>
          </cell>
          <cell r="Q790">
            <v>2.3995000000000002</v>
          </cell>
        </row>
        <row r="791">
          <cell r="K791">
            <v>38.25</v>
          </cell>
          <cell r="Q791">
            <v>2.3914</v>
          </cell>
        </row>
        <row r="792">
          <cell r="K792">
            <v>39.21</v>
          </cell>
          <cell r="Q792">
            <v>2.4514</v>
          </cell>
        </row>
        <row r="793">
          <cell r="K793">
            <v>39.01</v>
          </cell>
          <cell r="Q793">
            <v>2.4388999999999998</v>
          </cell>
        </row>
        <row r="794">
          <cell r="K794">
            <v>38.31</v>
          </cell>
          <cell r="Q794">
            <v>2.3950999999999998</v>
          </cell>
        </row>
        <row r="795">
          <cell r="K795">
            <v>38.65</v>
          </cell>
          <cell r="Q795">
            <v>2.4163999999999999</v>
          </cell>
        </row>
        <row r="796">
          <cell r="K796">
            <v>38.159999999999997</v>
          </cell>
          <cell r="Q796">
            <v>2.3856999999999999</v>
          </cell>
        </row>
        <row r="797">
          <cell r="K797">
            <v>38.04</v>
          </cell>
          <cell r="Q797">
            <v>2.3782000000000001</v>
          </cell>
        </row>
        <row r="798">
          <cell r="K798">
            <v>37.17</v>
          </cell>
          <cell r="Q798">
            <v>2.3237999999999999</v>
          </cell>
        </row>
        <row r="799">
          <cell r="K799">
            <v>37.67</v>
          </cell>
          <cell r="Q799">
            <v>2.3551000000000002</v>
          </cell>
        </row>
        <row r="800">
          <cell r="K800">
            <v>36.729999999999997</v>
          </cell>
          <cell r="Q800">
            <v>2.2963</v>
          </cell>
        </row>
        <row r="801">
          <cell r="K801">
            <v>37.450000000000003</v>
          </cell>
          <cell r="Q801">
            <v>2.3412999999999999</v>
          </cell>
        </row>
        <row r="802">
          <cell r="K802">
            <v>38.46</v>
          </cell>
          <cell r="Q802">
            <v>2.4045000000000001</v>
          </cell>
        </row>
        <row r="803">
          <cell r="K803">
            <v>38.14</v>
          </cell>
          <cell r="Q803">
            <v>2.3845000000000001</v>
          </cell>
        </row>
        <row r="804">
          <cell r="K804">
            <v>38.29</v>
          </cell>
          <cell r="Q804">
            <v>2.3938999999999999</v>
          </cell>
        </row>
        <row r="805">
          <cell r="K805">
            <v>36.93</v>
          </cell>
          <cell r="Q805">
            <v>2.3088000000000002</v>
          </cell>
        </row>
        <row r="806">
          <cell r="K806">
            <v>36.25</v>
          </cell>
          <cell r="Q806">
            <v>2.2663000000000002</v>
          </cell>
        </row>
        <row r="807">
          <cell r="K807">
            <v>36.71</v>
          </cell>
          <cell r="Q807">
            <v>2.2951000000000001</v>
          </cell>
        </row>
        <row r="808">
          <cell r="K808">
            <v>37.26</v>
          </cell>
          <cell r="Q808">
            <v>2.3294999999999999</v>
          </cell>
        </row>
        <row r="809">
          <cell r="K809">
            <v>37.229999999999997</v>
          </cell>
          <cell r="Q809">
            <v>2.3275999999999999</v>
          </cell>
        </row>
        <row r="810">
          <cell r="K810">
            <v>37.409999999999997</v>
          </cell>
          <cell r="Q810">
            <v>2.3388</v>
          </cell>
        </row>
        <row r="811">
          <cell r="K811">
            <v>37.03</v>
          </cell>
          <cell r="Q811">
            <v>2.3151000000000002</v>
          </cell>
        </row>
        <row r="812">
          <cell r="K812">
            <v>37.25</v>
          </cell>
          <cell r="Q812">
            <v>2.3288000000000002</v>
          </cell>
        </row>
        <row r="813">
          <cell r="K813">
            <v>37.58</v>
          </cell>
          <cell r="Q813">
            <v>2.3494999999999999</v>
          </cell>
        </row>
        <row r="814">
          <cell r="K814">
            <v>36.909999999999997</v>
          </cell>
          <cell r="Q814">
            <v>2.3075999999999999</v>
          </cell>
        </row>
        <row r="815">
          <cell r="K815">
            <v>36.479999999999997</v>
          </cell>
          <cell r="Q815">
            <v>2.2806999999999999</v>
          </cell>
        </row>
        <row r="816">
          <cell r="K816">
            <v>36.799999999999997</v>
          </cell>
          <cell r="Q816">
            <v>2.3007</v>
          </cell>
        </row>
        <row r="817">
          <cell r="K817">
            <v>36.57</v>
          </cell>
          <cell r="Q817">
            <v>2.2863000000000002</v>
          </cell>
        </row>
        <row r="818">
          <cell r="K818">
            <v>36.520000000000003</v>
          </cell>
          <cell r="Q818">
            <v>2.2831999999999999</v>
          </cell>
        </row>
        <row r="819">
          <cell r="K819">
            <v>37.14</v>
          </cell>
          <cell r="Q819">
            <v>2.3220000000000001</v>
          </cell>
        </row>
        <row r="820">
          <cell r="K820">
            <v>37.53</v>
          </cell>
          <cell r="Q820">
            <v>2.3462999999999998</v>
          </cell>
        </row>
        <row r="821">
          <cell r="K821">
            <v>37.549999999999997</v>
          </cell>
          <cell r="Q821">
            <v>2.3475999999999999</v>
          </cell>
        </row>
        <row r="822">
          <cell r="K822">
            <v>37.19</v>
          </cell>
          <cell r="Q822">
            <v>2.3250999999999999</v>
          </cell>
        </row>
        <row r="823">
          <cell r="K823">
            <v>37.340000000000003</v>
          </cell>
          <cell r="Q823">
            <v>2.3344999999999998</v>
          </cell>
        </row>
        <row r="824">
          <cell r="K824">
            <v>37.07</v>
          </cell>
          <cell r="Q824">
            <v>2.2027000000000001</v>
          </cell>
        </row>
        <row r="825">
          <cell r="K825">
            <v>36.76</v>
          </cell>
          <cell r="Q825">
            <v>2.1842999999999999</v>
          </cell>
        </row>
        <row r="826">
          <cell r="K826">
            <v>36.799999999999997</v>
          </cell>
          <cell r="Q826">
            <v>2.1867000000000001</v>
          </cell>
        </row>
        <row r="827">
          <cell r="K827">
            <v>36.04</v>
          </cell>
          <cell r="Q827">
            <v>2.1415000000000002</v>
          </cell>
        </row>
        <row r="828">
          <cell r="K828">
            <v>36.18</v>
          </cell>
          <cell r="Q828">
            <v>2.1497999999999999</v>
          </cell>
        </row>
        <row r="829">
          <cell r="K829">
            <v>35.4</v>
          </cell>
          <cell r="Q829">
            <v>2.1034999999999999</v>
          </cell>
        </row>
        <row r="830">
          <cell r="K830">
            <v>35.799999999999997</v>
          </cell>
          <cell r="Q830">
            <v>2.1272000000000002</v>
          </cell>
        </row>
        <row r="831">
          <cell r="K831">
            <v>35.92</v>
          </cell>
          <cell r="Q831">
            <v>2.1343999999999999</v>
          </cell>
        </row>
        <row r="832">
          <cell r="K832">
            <v>35.17</v>
          </cell>
          <cell r="Q832">
            <v>2.0897999999999999</v>
          </cell>
        </row>
        <row r="833">
          <cell r="K833">
            <v>35.46</v>
          </cell>
          <cell r="Q833">
            <v>2.1070000000000002</v>
          </cell>
        </row>
        <row r="834">
          <cell r="K834">
            <v>34.53</v>
          </cell>
          <cell r="Q834">
            <v>2.0518000000000001</v>
          </cell>
        </row>
        <row r="835">
          <cell r="K835">
            <v>34.56</v>
          </cell>
          <cell r="Q835">
            <v>2.0535999999999999</v>
          </cell>
        </row>
        <row r="836">
          <cell r="K836">
            <v>33.21</v>
          </cell>
          <cell r="Q836">
            <v>1.9733000000000001</v>
          </cell>
        </row>
        <row r="837">
          <cell r="K837">
            <v>34.31</v>
          </cell>
          <cell r="Q837">
            <v>2.0387</v>
          </cell>
        </row>
        <row r="838">
          <cell r="K838">
            <v>34.700000000000003</v>
          </cell>
          <cell r="Q838">
            <v>2.0619000000000001</v>
          </cell>
        </row>
        <row r="839">
          <cell r="K839">
            <v>34.590000000000003</v>
          </cell>
          <cell r="Q839">
            <v>2.0552999999999999</v>
          </cell>
        </row>
        <row r="840">
          <cell r="K840">
            <v>34.65</v>
          </cell>
          <cell r="Q840">
            <v>2.0589</v>
          </cell>
        </row>
        <row r="841">
          <cell r="K841">
            <v>34</v>
          </cell>
          <cell r="Q841">
            <v>2.0203000000000002</v>
          </cell>
        </row>
        <row r="842">
          <cell r="K842">
            <v>34.72</v>
          </cell>
          <cell r="Q842">
            <v>2.0630999999999999</v>
          </cell>
        </row>
        <row r="843">
          <cell r="K843">
            <v>34.76</v>
          </cell>
          <cell r="Q843">
            <v>2.0653999999999999</v>
          </cell>
        </row>
        <row r="844">
          <cell r="K844">
            <v>35.72</v>
          </cell>
          <cell r="Q844">
            <v>2.1225000000000001</v>
          </cell>
        </row>
        <row r="845">
          <cell r="K845">
            <v>35.36</v>
          </cell>
          <cell r="Q845">
            <v>2.1011000000000002</v>
          </cell>
        </row>
        <row r="846">
          <cell r="K846">
            <v>36.479999999999997</v>
          </cell>
          <cell r="Q846">
            <v>2.1676000000000002</v>
          </cell>
        </row>
        <row r="847">
          <cell r="K847">
            <v>35.369999999999997</v>
          </cell>
          <cell r="Q847">
            <v>2.1017000000000001</v>
          </cell>
        </row>
        <row r="848">
          <cell r="K848">
            <v>34.21</v>
          </cell>
          <cell r="Q848">
            <v>2.0327999999999999</v>
          </cell>
        </row>
        <row r="849">
          <cell r="K849">
            <v>34.200000000000003</v>
          </cell>
          <cell r="Q849">
            <v>2.0322</v>
          </cell>
        </row>
        <row r="850">
          <cell r="K850">
            <v>34.229999999999997</v>
          </cell>
          <cell r="Q850">
            <v>2.0339</v>
          </cell>
        </row>
        <row r="851">
          <cell r="K851">
            <v>33.840000000000003</v>
          </cell>
          <cell r="Q851">
            <v>2.0108000000000001</v>
          </cell>
        </row>
        <row r="852">
          <cell r="K852">
            <v>34.19</v>
          </cell>
          <cell r="Q852">
            <v>2.0316000000000001</v>
          </cell>
        </row>
        <row r="853">
          <cell r="K853">
            <v>34.369999999999997</v>
          </cell>
          <cell r="Q853">
            <v>2.0423</v>
          </cell>
        </row>
        <row r="854">
          <cell r="K854">
            <v>34.979999999999997</v>
          </cell>
          <cell r="Q854">
            <v>2.0785</v>
          </cell>
        </row>
        <row r="855">
          <cell r="K855">
            <v>34.39</v>
          </cell>
          <cell r="Q855">
            <v>2.0434999999999999</v>
          </cell>
        </row>
        <row r="856">
          <cell r="K856">
            <v>34.369999999999997</v>
          </cell>
          <cell r="Q856">
            <v>2.0423</v>
          </cell>
        </row>
        <row r="857">
          <cell r="K857">
            <v>34.28</v>
          </cell>
          <cell r="Q857">
            <v>2.0369000000000002</v>
          </cell>
        </row>
        <row r="858">
          <cell r="K858">
            <v>34.36</v>
          </cell>
          <cell r="Q858">
            <v>2.0417000000000001</v>
          </cell>
        </row>
        <row r="859">
          <cell r="K859">
            <v>33.69</v>
          </cell>
          <cell r="Q859">
            <v>2.0019</v>
          </cell>
        </row>
        <row r="860">
          <cell r="K860">
            <v>33.549999999999997</v>
          </cell>
          <cell r="Q860">
            <v>1.9935</v>
          </cell>
        </row>
        <row r="861">
          <cell r="K861">
            <v>34.21</v>
          </cell>
          <cell r="Q861">
            <v>2.0327999999999999</v>
          </cell>
        </row>
        <row r="862">
          <cell r="K862">
            <v>33.94</v>
          </cell>
          <cell r="Q862">
            <v>2.0167000000000002</v>
          </cell>
        </row>
        <row r="863">
          <cell r="K863">
            <v>34.020000000000003</v>
          </cell>
          <cell r="Q863">
            <v>2.0215000000000001</v>
          </cell>
        </row>
        <row r="864">
          <cell r="K864">
            <v>33.85</v>
          </cell>
          <cell r="Q864">
            <v>2.0114000000000001</v>
          </cell>
        </row>
        <row r="865">
          <cell r="K865">
            <v>33.14</v>
          </cell>
          <cell r="Q865">
            <v>1.9692000000000001</v>
          </cell>
        </row>
        <row r="866">
          <cell r="K866">
            <v>33.4</v>
          </cell>
          <cell r="Q866">
            <v>1.9845999999999999</v>
          </cell>
        </row>
        <row r="867">
          <cell r="K867">
            <v>33.520000000000003</v>
          </cell>
          <cell r="Q867">
            <v>1.9918</v>
          </cell>
        </row>
        <row r="868">
          <cell r="K868">
            <v>33.67</v>
          </cell>
          <cell r="Q868">
            <v>2.0007000000000001</v>
          </cell>
        </row>
        <row r="869">
          <cell r="K869">
            <v>32.86</v>
          </cell>
          <cell r="Q869">
            <v>1.9524999999999999</v>
          </cell>
        </row>
        <row r="870">
          <cell r="K870">
            <v>32.229999999999997</v>
          </cell>
          <cell r="Q870">
            <v>1.9151</v>
          </cell>
        </row>
        <row r="871">
          <cell r="K871">
            <v>31.7</v>
          </cell>
          <cell r="Q871">
            <v>1.8835999999999999</v>
          </cell>
        </row>
        <row r="872">
          <cell r="K872">
            <v>33.4</v>
          </cell>
          <cell r="Q872">
            <v>1.9845999999999999</v>
          </cell>
        </row>
        <row r="873">
          <cell r="K873">
            <v>33.96</v>
          </cell>
          <cell r="Q873">
            <v>2.0179</v>
          </cell>
        </row>
        <row r="874">
          <cell r="K874">
            <v>34.25</v>
          </cell>
          <cell r="Q874">
            <v>2.0350999999999999</v>
          </cell>
        </row>
        <row r="875">
          <cell r="K875">
            <v>33.82</v>
          </cell>
          <cell r="Q875">
            <v>2.0095999999999998</v>
          </cell>
        </row>
        <row r="876">
          <cell r="K876">
            <v>34.33</v>
          </cell>
          <cell r="Q876">
            <v>2.0398999999999998</v>
          </cell>
        </row>
        <row r="877">
          <cell r="K877">
            <v>36.14</v>
          </cell>
          <cell r="Q877">
            <v>2.1474000000000002</v>
          </cell>
        </row>
        <row r="878">
          <cell r="K878">
            <v>35.590000000000003</v>
          </cell>
          <cell r="Q878">
            <v>2.1147999999999998</v>
          </cell>
        </row>
        <row r="879">
          <cell r="K879">
            <v>37.49</v>
          </cell>
          <cell r="Q879">
            <v>2.2277</v>
          </cell>
        </row>
        <row r="880">
          <cell r="K880">
            <v>37.4</v>
          </cell>
          <cell r="Q880">
            <v>2.2223000000000002</v>
          </cell>
        </row>
        <row r="881">
          <cell r="K881">
            <v>37.270000000000003</v>
          </cell>
          <cell r="Q881">
            <v>2.2145999999999999</v>
          </cell>
        </row>
        <row r="882">
          <cell r="K882">
            <v>37.130000000000003</v>
          </cell>
          <cell r="Q882">
            <v>2.2063000000000001</v>
          </cell>
        </row>
        <row r="883">
          <cell r="K883">
            <v>36.83</v>
          </cell>
          <cell r="Q883">
            <v>2.1884000000000001</v>
          </cell>
        </row>
        <row r="884">
          <cell r="K884">
            <v>36.61</v>
          </cell>
          <cell r="Q884">
            <v>2.1753999999999998</v>
          </cell>
        </row>
        <row r="885">
          <cell r="K885">
            <v>37.01</v>
          </cell>
          <cell r="Q885">
            <v>2.1383999999999999</v>
          </cell>
        </row>
        <row r="886">
          <cell r="K886">
            <v>38.43</v>
          </cell>
          <cell r="Q886">
            <v>2.2204999999999999</v>
          </cell>
        </row>
        <row r="887">
          <cell r="K887">
            <v>38.020000000000003</v>
          </cell>
          <cell r="Q887">
            <v>2.1968000000000001</v>
          </cell>
        </row>
        <row r="888">
          <cell r="K888">
            <v>37.840000000000003</v>
          </cell>
          <cell r="Q888">
            <v>2.1863999999999999</v>
          </cell>
        </row>
        <row r="889">
          <cell r="K889">
            <v>37.56</v>
          </cell>
          <cell r="Q889">
            <v>2.1701999999999999</v>
          </cell>
        </row>
        <row r="890">
          <cell r="K890">
            <v>37.26</v>
          </cell>
          <cell r="Q890">
            <v>2.1528999999999998</v>
          </cell>
        </row>
        <row r="891">
          <cell r="K891">
            <v>36.950000000000003</v>
          </cell>
          <cell r="Q891">
            <v>2.1349999999999998</v>
          </cell>
        </row>
        <row r="892">
          <cell r="K892">
            <v>36.44</v>
          </cell>
          <cell r="Q892">
            <v>2.1055000000000001</v>
          </cell>
        </row>
        <row r="893">
          <cell r="K893">
            <v>36.75</v>
          </cell>
          <cell r="Q893">
            <v>2.1234000000000002</v>
          </cell>
        </row>
        <row r="894">
          <cell r="K894">
            <v>32.049999999999997</v>
          </cell>
          <cell r="Q894">
            <v>1.8519000000000001</v>
          </cell>
        </row>
        <row r="895">
          <cell r="K895">
            <v>31.75</v>
          </cell>
          <cell r="Q895">
            <v>1.8345</v>
          </cell>
        </row>
        <row r="896">
          <cell r="K896">
            <v>31.98</v>
          </cell>
          <cell r="Q896">
            <v>1.8478000000000001</v>
          </cell>
        </row>
        <row r="897">
          <cell r="K897">
            <v>32.229999999999997</v>
          </cell>
          <cell r="Q897">
            <v>1.8623000000000001</v>
          </cell>
        </row>
        <row r="898">
          <cell r="K898">
            <v>32.020000000000003</v>
          </cell>
          <cell r="Q898">
            <v>1.8501000000000001</v>
          </cell>
        </row>
        <row r="899">
          <cell r="K899">
            <v>32.69</v>
          </cell>
          <cell r="Q899">
            <v>1.8888</v>
          </cell>
        </row>
        <row r="900">
          <cell r="K900">
            <v>32.46</v>
          </cell>
          <cell r="Q900">
            <v>1.8754999999999999</v>
          </cell>
        </row>
        <row r="901">
          <cell r="K901">
            <v>32.33</v>
          </cell>
          <cell r="Q901">
            <v>1.8680000000000001</v>
          </cell>
        </row>
        <row r="902">
          <cell r="K902">
            <v>32.36</v>
          </cell>
          <cell r="Q902">
            <v>1.8697999999999999</v>
          </cell>
        </row>
        <row r="903">
          <cell r="K903">
            <v>32.81</v>
          </cell>
          <cell r="Q903">
            <v>1.8957999999999999</v>
          </cell>
        </row>
        <row r="904">
          <cell r="K904">
            <v>33.33</v>
          </cell>
          <cell r="Q904">
            <v>1.9258</v>
          </cell>
        </row>
        <row r="905">
          <cell r="K905">
            <v>33.17</v>
          </cell>
          <cell r="Q905">
            <v>1.9166000000000001</v>
          </cell>
        </row>
        <row r="906">
          <cell r="K906">
            <v>32.82</v>
          </cell>
          <cell r="Q906">
            <v>1.8963000000000001</v>
          </cell>
        </row>
        <row r="907">
          <cell r="K907">
            <v>32.700000000000003</v>
          </cell>
          <cell r="Q907">
            <v>1.8894</v>
          </cell>
        </row>
        <row r="908">
          <cell r="K908">
            <v>33.119999999999997</v>
          </cell>
          <cell r="Q908">
            <v>1.9137</v>
          </cell>
        </row>
        <row r="909">
          <cell r="K909">
            <v>33.340000000000003</v>
          </cell>
          <cell r="Q909">
            <v>1.9263999999999999</v>
          </cell>
        </row>
        <row r="910">
          <cell r="K910">
            <v>33.18</v>
          </cell>
          <cell r="Q910">
            <v>1.9171</v>
          </cell>
        </row>
        <row r="911">
          <cell r="K911">
            <v>33</v>
          </cell>
          <cell r="Q911">
            <v>1.9067000000000001</v>
          </cell>
        </row>
        <row r="912">
          <cell r="K912">
            <v>32.57</v>
          </cell>
          <cell r="Q912">
            <v>1.8818999999999999</v>
          </cell>
        </row>
        <row r="913">
          <cell r="K913">
            <v>32.590000000000003</v>
          </cell>
          <cell r="Q913">
            <v>1.8831</v>
          </cell>
        </row>
        <row r="914">
          <cell r="K914">
            <v>32.270000000000003</v>
          </cell>
          <cell r="Q914">
            <v>1.8646</v>
          </cell>
        </row>
        <row r="915">
          <cell r="K915">
            <v>32.4</v>
          </cell>
          <cell r="Q915">
            <v>1.8721000000000001</v>
          </cell>
        </row>
        <row r="916">
          <cell r="K916">
            <v>32.33</v>
          </cell>
          <cell r="Q916">
            <v>1.8680000000000001</v>
          </cell>
        </row>
        <row r="917">
          <cell r="K917">
            <v>32.51</v>
          </cell>
          <cell r="Q917">
            <v>1.8784000000000001</v>
          </cell>
        </row>
        <row r="918">
          <cell r="K918">
            <v>32.369999999999997</v>
          </cell>
          <cell r="Q918">
            <v>1.8703000000000001</v>
          </cell>
        </row>
        <row r="919">
          <cell r="K919">
            <v>32.130000000000003</v>
          </cell>
          <cell r="Q919">
            <v>1.8565</v>
          </cell>
        </row>
        <row r="920">
          <cell r="K920">
            <v>32.4</v>
          </cell>
          <cell r="Q920">
            <v>1.8721000000000001</v>
          </cell>
        </row>
        <row r="921">
          <cell r="K921">
            <v>31.72</v>
          </cell>
          <cell r="Q921">
            <v>1.8328</v>
          </cell>
        </row>
        <row r="922">
          <cell r="K922">
            <v>30.99</v>
          </cell>
          <cell r="Q922">
            <v>1.7906</v>
          </cell>
        </row>
        <row r="923">
          <cell r="K923">
            <v>31.01</v>
          </cell>
          <cell r="Q923">
            <v>1.7918000000000001</v>
          </cell>
        </row>
        <row r="924">
          <cell r="K924">
            <v>30.43</v>
          </cell>
          <cell r="Q924">
            <v>1.7583</v>
          </cell>
        </row>
        <row r="925">
          <cell r="K925">
            <v>30.4</v>
          </cell>
          <cell r="Q925">
            <v>1.7565</v>
          </cell>
        </row>
        <row r="926">
          <cell r="K926">
            <v>30.55</v>
          </cell>
          <cell r="Q926">
            <v>1.7652000000000001</v>
          </cell>
        </row>
        <row r="927">
          <cell r="K927">
            <v>30.64</v>
          </cell>
          <cell r="Q927">
            <v>1.7704</v>
          </cell>
        </row>
        <row r="928">
          <cell r="K928">
            <v>30.72</v>
          </cell>
          <cell r="Q928">
            <v>1.7749999999999999</v>
          </cell>
        </row>
        <row r="929">
          <cell r="K929">
            <v>30.41</v>
          </cell>
          <cell r="Q929">
            <v>1.7571000000000001</v>
          </cell>
        </row>
        <row r="930">
          <cell r="K930">
            <v>30.46</v>
          </cell>
          <cell r="Q930">
            <v>1.76</v>
          </cell>
        </row>
        <row r="931">
          <cell r="K931">
            <v>30.45</v>
          </cell>
          <cell r="Q931">
            <v>1.7594000000000001</v>
          </cell>
        </row>
        <row r="932">
          <cell r="K932">
            <v>31.06</v>
          </cell>
          <cell r="Q932">
            <v>1.7947</v>
          </cell>
        </row>
        <row r="933">
          <cell r="K933">
            <v>30.02</v>
          </cell>
          <cell r="Q933">
            <v>1.7345999999999999</v>
          </cell>
        </row>
        <row r="934">
          <cell r="K934">
            <v>30.06</v>
          </cell>
          <cell r="Q934">
            <v>1.7369000000000001</v>
          </cell>
        </row>
        <row r="935">
          <cell r="K935">
            <v>30.33</v>
          </cell>
          <cell r="Q935">
            <v>1.7524999999999999</v>
          </cell>
        </row>
        <row r="936">
          <cell r="K936">
            <v>29.83</v>
          </cell>
          <cell r="Q936">
            <v>1.7236</v>
          </cell>
        </row>
        <row r="937">
          <cell r="K937">
            <v>29.05</v>
          </cell>
          <cell r="Q937">
            <v>1.6785000000000001</v>
          </cell>
        </row>
        <row r="938">
          <cell r="K938">
            <v>29.15</v>
          </cell>
          <cell r="Q938">
            <v>1.6842999999999999</v>
          </cell>
        </row>
        <row r="939">
          <cell r="K939">
            <v>28.97</v>
          </cell>
          <cell r="Q939">
            <v>1.6738999999999999</v>
          </cell>
        </row>
        <row r="940">
          <cell r="K940">
            <v>28.86</v>
          </cell>
          <cell r="Q940">
            <v>1.6675</v>
          </cell>
        </row>
        <row r="941">
          <cell r="K941">
            <v>28.21</v>
          </cell>
          <cell r="Q941">
            <v>1.63</v>
          </cell>
        </row>
        <row r="942">
          <cell r="K942">
            <v>27.91</v>
          </cell>
          <cell r="Q942">
            <v>1.6126</v>
          </cell>
        </row>
        <row r="943">
          <cell r="K943">
            <v>27.38</v>
          </cell>
          <cell r="Q943">
            <v>1.5820000000000001</v>
          </cell>
        </row>
        <row r="944">
          <cell r="K944">
            <v>27.4</v>
          </cell>
          <cell r="Q944">
            <v>1.5831999999999999</v>
          </cell>
        </row>
        <row r="945">
          <cell r="K945">
            <v>27.59</v>
          </cell>
          <cell r="Q945">
            <v>1.5942000000000001</v>
          </cell>
        </row>
        <row r="946">
          <cell r="K946">
            <v>27.99</v>
          </cell>
          <cell r="Q946">
            <v>1.6173</v>
          </cell>
        </row>
        <row r="947">
          <cell r="K947">
            <v>26.53</v>
          </cell>
          <cell r="Q947">
            <v>1.5328999999999999</v>
          </cell>
        </row>
        <row r="948">
          <cell r="K948">
            <v>26.26</v>
          </cell>
          <cell r="Q948">
            <v>1.5173000000000001</v>
          </cell>
        </row>
        <row r="949">
          <cell r="K949">
            <v>26.69</v>
          </cell>
          <cell r="Q949">
            <v>1.4912000000000001</v>
          </cell>
        </row>
        <row r="950">
          <cell r="K950">
            <v>27.12</v>
          </cell>
          <cell r="Q950">
            <v>1.5152000000000001</v>
          </cell>
        </row>
        <row r="951">
          <cell r="K951">
            <v>26.51</v>
          </cell>
          <cell r="Q951">
            <v>1.4812000000000001</v>
          </cell>
        </row>
        <row r="952">
          <cell r="K952">
            <v>26.91</v>
          </cell>
          <cell r="Q952">
            <v>1.5035000000000001</v>
          </cell>
        </row>
        <row r="953">
          <cell r="K953">
            <v>27.1</v>
          </cell>
          <cell r="Q953">
            <v>1.5141</v>
          </cell>
        </row>
        <row r="954">
          <cell r="K954">
            <v>28.06</v>
          </cell>
          <cell r="Q954">
            <v>1.5678000000000001</v>
          </cell>
        </row>
        <row r="955">
          <cell r="K955">
            <v>27.19</v>
          </cell>
          <cell r="Q955">
            <v>1.5192000000000001</v>
          </cell>
        </row>
        <row r="956">
          <cell r="K956">
            <v>27.64</v>
          </cell>
          <cell r="Q956">
            <v>1.5443</v>
          </cell>
        </row>
        <row r="957">
          <cell r="K957">
            <v>27.66</v>
          </cell>
          <cell r="Q957">
            <v>1.5454000000000001</v>
          </cell>
        </row>
        <row r="958">
          <cell r="K958">
            <v>27.18</v>
          </cell>
          <cell r="Q958">
            <v>1.5185999999999999</v>
          </cell>
        </row>
        <row r="959">
          <cell r="K959">
            <v>26.65</v>
          </cell>
          <cell r="Q959">
            <v>1.4890000000000001</v>
          </cell>
        </row>
        <row r="960">
          <cell r="K960">
            <v>27.68</v>
          </cell>
          <cell r="Q960">
            <v>1.5465</v>
          </cell>
        </row>
        <row r="961">
          <cell r="K961">
            <v>28</v>
          </cell>
          <cell r="Q961">
            <v>1.5644</v>
          </cell>
        </row>
        <row r="962">
          <cell r="K962">
            <v>28</v>
          </cell>
          <cell r="Q962">
            <v>1.5644</v>
          </cell>
        </row>
        <row r="963">
          <cell r="K963">
            <v>27.69</v>
          </cell>
          <cell r="Q963">
            <v>1.5470999999999999</v>
          </cell>
        </row>
        <row r="964">
          <cell r="K964">
            <v>28.5</v>
          </cell>
          <cell r="Q964">
            <v>1.5923</v>
          </cell>
        </row>
        <row r="965">
          <cell r="K965">
            <v>29.33</v>
          </cell>
          <cell r="Q965">
            <v>1.6387</v>
          </cell>
        </row>
        <row r="966">
          <cell r="K966">
            <v>28.71</v>
          </cell>
          <cell r="Q966">
            <v>1.6041000000000001</v>
          </cell>
        </row>
        <row r="967">
          <cell r="K967">
            <v>28.71</v>
          </cell>
          <cell r="Q967">
            <v>1.6041000000000001</v>
          </cell>
        </row>
        <row r="968">
          <cell r="K968">
            <v>27.69</v>
          </cell>
          <cell r="Q968">
            <v>1.5470999999999999</v>
          </cell>
        </row>
        <row r="969">
          <cell r="K969">
            <v>28.4</v>
          </cell>
          <cell r="Q969">
            <v>1.5868</v>
          </cell>
        </row>
        <row r="970">
          <cell r="K970">
            <v>28.97</v>
          </cell>
          <cell r="Q970">
            <v>1.6186</v>
          </cell>
        </row>
        <row r="971">
          <cell r="K971">
            <v>28.29</v>
          </cell>
          <cell r="Q971">
            <v>1.5806</v>
          </cell>
        </row>
        <row r="972">
          <cell r="K972">
            <v>28.21</v>
          </cell>
          <cell r="Q972">
            <v>1.5761000000000001</v>
          </cell>
        </row>
        <row r="973">
          <cell r="K973">
            <v>28.17</v>
          </cell>
          <cell r="Q973">
            <v>1.5739000000000001</v>
          </cell>
        </row>
        <row r="974">
          <cell r="K974">
            <v>29.25</v>
          </cell>
          <cell r="Q974">
            <v>1.6343000000000001</v>
          </cell>
        </row>
        <row r="975">
          <cell r="K975">
            <v>29</v>
          </cell>
          <cell r="Q975">
            <v>1.6203000000000001</v>
          </cell>
        </row>
        <row r="976">
          <cell r="K976">
            <v>28.57</v>
          </cell>
          <cell r="Q976">
            <v>1.5963000000000001</v>
          </cell>
        </row>
        <row r="977">
          <cell r="K977">
            <v>29.64</v>
          </cell>
          <cell r="Q977">
            <v>1.6559999999999999</v>
          </cell>
        </row>
        <row r="978">
          <cell r="K978">
            <v>29.95</v>
          </cell>
          <cell r="Q978">
            <v>1.6734</v>
          </cell>
        </row>
        <row r="979">
          <cell r="K979">
            <v>29.74</v>
          </cell>
          <cell r="Q979">
            <v>1.6616</v>
          </cell>
        </row>
        <row r="980">
          <cell r="K980">
            <v>29.31</v>
          </cell>
          <cell r="Q980">
            <v>1.6375999999999999</v>
          </cell>
        </row>
        <row r="981">
          <cell r="K981">
            <v>29.52</v>
          </cell>
          <cell r="Q981">
            <v>1.6493</v>
          </cell>
        </row>
        <row r="982">
          <cell r="K982">
            <v>29.8</v>
          </cell>
          <cell r="Q982">
            <v>1.665</v>
          </cell>
        </row>
        <row r="983">
          <cell r="K983">
            <v>29.35</v>
          </cell>
          <cell r="Q983">
            <v>1.6397999999999999</v>
          </cell>
        </row>
        <row r="984">
          <cell r="K984">
            <v>28.71</v>
          </cell>
          <cell r="Q984">
            <v>1.6041000000000001</v>
          </cell>
        </row>
        <row r="985">
          <cell r="K985">
            <v>28.65</v>
          </cell>
          <cell r="Q985">
            <v>1.6007</v>
          </cell>
        </row>
        <row r="986">
          <cell r="K986">
            <v>28.75</v>
          </cell>
          <cell r="Q986">
            <v>1.6063000000000001</v>
          </cell>
        </row>
        <row r="987">
          <cell r="K987">
            <v>29.12</v>
          </cell>
          <cell r="Q987">
            <v>1.627</v>
          </cell>
        </row>
        <row r="988">
          <cell r="K988">
            <v>28.32</v>
          </cell>
          <cell r="Q988">
            <v>1.5823</v>
          </cell>
        </row>
        <row r="989">
          <cell r="K989">
            <v>28.27</v>
          </cell>
          <cell r="Q989">
            <v>1.5794999999999999</v>
          </cell>
        </row>
        <row r="990">
          <cell r="K990">
            <v>28.585999999999999</v>
          </cell>
          <cell r="Q990">
            <v>1.5972</v>
          </cell>
        </row>
        <row r="991">
          <cell r="K991">
            <v>28.83</v>
          </cell>
          <cell r="Q991">
            <v>1.6108</v>
          </cell>
        </row>
        <row r="992">
          <cell r="K992">
            <v>28.1</v>
          </cell>
          <cell r="Q992">
            <v>1.57</v>
          </cell>
        </row>
        <row r="993">
          <cell r="K993">
            <v>28.53</v>
          </cell>
          <cell r="Q993">
            <v>1.5940000000000001</v>
          </cell>
        </row>
        <row r="994">
          <cell r="K994">
            <v>28.57</v>
          </cell>
          <cell r="Q994">
            <v>1.5963000000000001</v>
          </cell>
        </row>
        <row r="995">
          <cell r="K995">
            <v>27.7</v>
          </cell>
          <cell r="Q995">
            <v>1.5477000000000001</v>
          </cell>
        </row>
        <row r="996">
          <cell r="K996">
            <v>27.88</v>
          </cell>
          <cell r="Q996">
            <v>1.5577000000000001</v>
          </cell>
        </row>
        <row r="997">
          <cell r="K997">
            <v>29.09</v>
          </cell>
          <cell r="Q997">
            <v>1.6253</v>
          </cell>
        </row>
        <row r="998">
          <cell r="K998">
            <v>28.12</v>
          </cell>
          <cell r="Q998">
            <v>1.5710999999999999</v>
          </cell>
        </row>
        <row r="999">
          <cell r="K999">
            <v>28.09</v>
          </cell>
          <cell r="Q999">
            <v>1.5693999999999999</v>
          </cell>
        </row>
        <row r="1000">
          <cell r="K1000">
            <v>28.16</v>
          </cell>
          <cell r="Q1000">
            <v>1.5733999999999999</v>
          </cell>
        </row>
        <row r="1001">
          <cell r="K1001">
            <v>26.75</v>
          </cell>
          <cell r="Q1001">
            <v>1.4945999999999999</v>
          </cell>
        </row>
        <row r="1002">
          <cell r="K1002">
            <v>24.6</v>
          </cell>
          <cell r="Q1002">
            <v>1.3744000000000001</v>
          </cell>
        </row>
        <row r="1003">
          <cell r="K1003">
            <v>25.06</v>
          </cell>
          <cell r="Q1003">
            <v>1.4000999999999999</v>
          </cell>
        </row>
        <row r="1004">
          <cell r="K1004">
            <v>23.39</v>
          </cell>
          <cell r="Q1004">
            <v>1.3068</v>
          </cell>
        </row>
        <row r="1005">
          <cell r="K1005">
            <v>24.79</v>
          </cell>
          <cell r="Q1005">
            <v>1.3851</v>
          </cell>
        </row>
        <row r="1006">
          <cell r="K1006">
            <v>26.62</v>
          </cell>
          <cell r="Q1006">
            <v>1.4873000000000001</v>
          </cell>
        </row>
        <row r="1007">
          <cell r="K1007">
            <v>26.15</v>
          </cell>
          <cell r="Q1007">
            <v>1.4610000000000001</v>
          </cell>
        </row>
        <row r="1008">
          <cell r="K1008">
            <v>24.95</v>
          </cell>
          <cell r="Q1008">
            <v>1.3939999999999999</v>
          </cell>
        </row>
        <row r="1009">
          <cell r="K1009">
            <v>24.59</v>
          </cell>
          <cell r="Q1009">
            <v>1.3738999999999999</v>
          </cell>
        </row>
        <row r="1010">
          <cell r="K1010">
            <v>25.68</v>
          </cell>
          <cell r="Q1010">
            <v>1.4348000000000001</v>
          </cell>
        </row>
        <row r="1011">
          <cell r="K1011">
            <v>25.25</v>
          </cell>
          <cell r="Q1011">
            <v>1.4108000000000001</v>
          </cell>
        </row>
        <row r="1012">
          <cell r="K1012">
            <v>23.1</v>
          </cell>
          <cell r="Q1012">
            <v>1.2906</v>
          </cell>
        </row>
        <row r="1013">
          <cell r="K1013">
            <v>25.5</v>
          </cell>
          <cell r="Q1013">
            <v>1.3798999999999999</v>
          </cell>
        </row>
        <row r="1014">
          <cell r="K1014">
            <v>24.5</v>
          </cell>
          <cell r="Q1014">
            <v>1.3258000000000001</v>
          </cell>
        </row>
        <row r="1015">
          <cell r="K1015">
            <v>22.15</v>
          </cell>
          <cell r="Q1015">
            <v>1.1986000000000001</v>
          </cell>
        </row>
        <row r="1016">
          <cell r="K1016">
            <v>21.57</v>
          </cell>
          <cell r="Q1016">
            <v>1.1672</v>
          </cell>
        </row>
        <row r="1017">
          <cell r="K1017">
            <v>21.38</v>
          </cell>
          <cell r="Q1017">
            <v>1.1569</v>
          </cell>
        </row>
        <row r="1018">
          <cell r="K1018">
            <v>20.3</v>
          </cell>
          <cell r="Q1018">
            <v>1.0985</v>
          </cell>
        </row>
        <row r="1019">
          <cell r="K1019">
            <v>20.65</v>
          </cell>
          <cell r="Q1019">
            <v>1.1173999999999999</v>
          </cell>
        </row>
        <row r="1020">
          <cell r="K1020">
            <v>19.010000000000002</v>
          </cell>
          <cell r="Q1020">
            <v>1.0286999999999999</v>
          </cell>
        </row>
        <row r="1021">
          <cell r="K1021">
            <v>21.5</v>
          </cell>
          <cell r="Q1021">
            <v>1.1634</v>
          </cell>
        </row>
        <row r="1022">
          <cell r="K1022">
            <v>21</v>
          </cell>
          <cell r="Q1022">
            <v>1.1364000000000001</v>
          </cell>
        </row>
        <row r="1023">
          <cell r="K1023">
            <v>20.85</v>
          </cell>
          <cell r="Q1023">
            <v>1.1283000000000001</v>
          </cell>
        </row>
        <row r="1024">
          <cell r="K1024">
            <v>19.25</v>
          </cell>
          <cell r="Q1024">
            <v>1.0417000000000001</v>
          </cell>
        </row>
        <row r="1025">
          <cell r="K1025">
            <v>19.89</v>
          </cell>
          <cell r="Q1025">
            <v>1.0763</v>
          </cell>
        </row>
        <row r="1026">
          <cell r="K1026">
            <v>19.63</v>
          </cell>
          <cell r="Q1026">
            <v>1.0622</v>
          </cell>
        </row>
        <row r="1027">
          <cell r="K1027">
            <v>20.373000000000001</v>
          </cell>
          <cell r="Q1027">
            <v>1.1024</v>
          </cell>
        </row>
        <row r="1028">
          <cell r="K1028">
            <v>20.350000000000001</v>
          </cell>
          <cell r="Q1028">
            <v>1.1012</v>
          </cell>
        </row>
        <row r="1029">
          <cell r="K1029">
            <v>18.96</v>
          </cell>
          <cell r="Q1029">
            <v>1.026</v>
          </cell>
        </row>
        <row r="1030">
          <cell r="K1030">
            <v>18.8</v>
          </cell>
          <cell r="Q1030">
            <v>1.0173000000000001</v>
          </cell>
        </row>
        <row r="1031">
          <cell r="K1031">
            <v>17.829999999999998</v>
          </cell>
          <cell r="Q1031">
            <v>0.96479999999999999</v>
          </cell>
        </row>
        <row r="1032">
          <cell r="K1032">
            <v>17.73</v>
          </cell>
          <cell r="Q1032">
            <v>0.95940000000000003</v>
          </cell>
        </row>
        <row r="1033">
          <cell r="K1033">
            <v>19.489999999999998</v>
          </cell>
          <cell r="Q1033">
            <v>1.0547</v>
          </cell>
        </row>
        <row r="1034">
          <cell r="K1034">
            <v>19.2</v>
          </cell>
          <cell r="Q1034">
            <v>1.0389999999999999</v>
          </cell>
        </row>
        <row r="1035">
          <cell r="K1035">
            <v>19.350000000000001</v>
          </cell>
          <cell r="Q1035">
            <v>1.0470999999999999</v>
          </cell>
        </row>
        <row r="1036">
          <cell r="K1036">
            <v>19.510000000000002</v>
          </cell>
          <cell r="Q1036">
            <v>1.0557000000000001</v>
          </cell>
        </row>
        <row r="1037">
          <cell r="K1037">
            <v>19.3</v>
          </cell>
          <cell r="Q1037">
            <v>1.0444</v>
          </cell>
        </row>
        <row r="1038">
          <cell r="K1038">
            <v>20.77</v>
          </cell>
          <cell r="Q1038">
            <v>1.1238999999999999</v>
          </cell>
        </row>
        <row r="1039">
          <cell r="K1039">
            <v>19.93</v>
          </cell>
          <cell r="Q1039">
            <v>1.0785</v>
          </cell>
        </row>
        <row r="1040">
          <cell r="K1040">
            <v>18.34</v>
          </cell>
          <cell r="Q1040">
            <v>0.99239999999999995</v>
          </cell>
        </row>
        <row r="1041">
          <cell r="K1041">
            <v>18.86</v>
          </cell>
          <cell r="Q1041">
            <v>1.0206</v>
          </cell>
        </row>
        <row r="1042">
          <cell r="K1042">
            <v>18.45</v>
          </cell>
          <cell r="Q1042">
            <v>0.99839999999999995</v>
          </cell>
        </row>
        <row r="1043">
          <cell r="K1043">
            <v>17.809999999999999</v>
          </cell>
          <cell r="Q1043">
            <v>0.96379999999999999</v>
          </cell>
        </row>
        <row r="1044">
          <cell r="K1044">
            <v>16.29</v>
          </cell>
          <cell r="Q1044">
            <v>0.88149999999999995</v>
          </cell>
        </row>
        <row r="1045">
          <cell r="K1045">
            <v>16.86</v>
          </cell>
          <cell r="Q1045">
            <v>0.9123</v>
          </cell>
        </row>
        <row r="1046">
          <cell r="K1046">
            <v>16.02</v>
          </cell>
          <cell r="Q1046">
            <v>0.8669</v>
          </cell>
        </row>
        <row r="1047">
          <cell r="K1047">
            <v>16.11</v>
          </cell>
          <cell r="Q1047">
            <v>0.87180000000000002</v>
          </cell>
        </row>
        <row r="1048">
          <cell r="K1048">
            <v>16.059999999999999</v>
          </cell>
          <cell r="Q1048">
            <v>0.86909999999999998</v>
          </cell>
        </row>
        <row r="1049">
          <cell r="K1049">
            <v>14.45</v>
          </cell>
          <cell r="Q1049">
            <v>0.78190000000000004</v>
          </cell>
        </row>
        <row r="1050">
          <cell r="K1050">
            <v>12.84</v>
          </cell>
          <cell r="Q1050">
            <v>0.69479999999999997</v>
          </cell>
        </row>
        <row r="1051">
          <cell r="K1051">
            <v>14.03</v>
          </cell>
          <cell r="Q1051">
            <v>0.75919999999999999</v>
          </cell>
        </row>
        <row r="1052">
          <cell r="K1052">
            <v>15.26</v>
          </cell>
          <cell r="Q1052">
            <v>0.82579999999999998</v>
          </cell>
        </row>
        <row r="1053">
          <cell r="K1053">
            <v>15.77</v>
          </cell>
          <cell r="Q1053">
            <v>0.85340000000000005</v>
          </cell>
        </row>
        <row r="1054">
          <cell r="K1054">
            <v>16.190000000000001</v>
          </cell>
          <cell r="Q1054">
            <v>0.87609999999999999</v>
          </cell>
        </row>
        <row r="1055">
          <cell r="K1055">
            <v>17.170000000000002</v>
          </cell>
          <cell r="Q1055">
            <v>0.92910000000000004</v>
          </cell>
        </row>
        <row r="1056">
          <cell r="K1056">
            <v>15.5</v>
          </cell>
          <cell r="Q1056">
            <v>0.83879999999999999</v>
          </cell>
        </row>
        <row r="1057">
          <cell r="K1057">
            <v>17.61</v>
          </cell>
          <cell r="Q1057">
            <v>0.95289999999999997</v>
          </cell>
        </row>
        <row r="1058">
          <cell r="K1058">
            <v>18.13</v>
          </cell>
          <cell r="Q1058">
            <v>0.98109999999999997</v>
          </cell>
        </row>
        <row r="1059">
          <cell r="K1059">
            <v>17.55</v>
          </cell>
          <cell r="Q1059">
            <v>0.94969999999999999</v>
          </cell>
        </row>
        <row r="1060">
          <cell r="K1060">
            <v>17.850000000000001</v>
          </cell>
          <cell r="Q1060">
            <v>0.96589999999999998</v>
          </cell>
        </row>
        <row r="1061">
          <cell r="K1061">
            <v>18.88</v>
          </cell>
          <cell r="Q1061">
            <v>1.0217000000000001</v>
          </cell>
        </row>
        <row r="1062">
          <cell r="K1062">
            <v>17.78</v>
          </cell>
          <cell r="Q1062">
            <v>0.96209999999999996</v>
          </cell>
        </row>
        <row r="1063">
          <cell r="K1063">
            <v>18</v>
          </cell>
          <cell r="Q1063">
            <v>0.97399999999999998</v>
          </cell>
        </row>
        <row r="1064">
          <cell r="K1064">
            <v>17.05</v>
          </cell>
          <cell r="Q1064">
            <v>0.92259999999999998</v>
          </cell>
        </row>
        <row r="1065">
          <cell r="K1065">
            <v>17.11</v>
          </cell>
          <cell r="Q1065">
            <v>0.92589999999999995</v>
          </cell>
        </row>
        <row r="1066">
          <cell r="K1066">
            <v>16.95</v>
          </cell>
          <cell r="Q1066">
            <v>0.91720000000000002</v>
          </cell>
        </row>
        <row r="1067">
          <cell r="K1067">
            <v>17.920000000000002</v>
          </cell>
          <cell r="Q1067">
            <v>0.96970000000000001</v>
          </cell>
        </row>
        <row r="1068">
          <cell r="K1068">
            <v>17.39</v>
          </cell>
          <cell r="Q1068">
            <v>0.94099999999999995</v>
          </cell>
        </row>
        <row r="1069">
          <cell r="K1069">
            <v>15.96</v>
          </cell>
          <cell r="Q1069">
            <v>0.86360000000000003</v>
          </cell>
        </row>
        <row r="1070">
          <cell r="K1070">
            <v>16.5</v>
          </cell>
          <cell r="Q1070">
            <v>0.89290000000000003</v>
          </cell>
        </row>
        <row r="1071">
          <cell r="K1071">
            <v>16.07</v>
          </cell>
          <cell r="Q1071">
            <v>0.86960000000000004</v>
          </cell>
        </row>
        <row r="1072">
          <cell r="K1072">
            <v>16.43</v>
          </cell>
          <cell r="Q1072">
            <v>0.8891</v>
          </cell>
        </row>
        <row r="1073">
          <cell r="K1073">
            <v>16.11</v>
          </cell>
          <cell r="Q1073">
            <v>0.87180000000000002</v>
          </cell>
        </row>
        <row r="1074">
          <cell r="K1074">
            <v>15.97</v>
          </cell>
          <cell r="Q1074">
            <v>0.86419999999999997</v>
          </cell>
        </row>
        <row r="1075">
          <cell r="K1075">
            <v>15.66</v>
          </cell>
          <cell r="Q1075">
            <v>0.84740000000000004</v>
          </cell>
        </row>
        <row r="1076">
          <cell r="K1076">
            <v>15.82</v>
          </cell>
          <cell r="Q1076">
            <v>0.85609999999999997</v>
          </cell>
        </row>
        <row r="1077">
          <cell r="K1077">
            <v>16.2</v>
          </cell>
          <cell r="Q1077">
            <v>0.89559999999999995</v>
          </cell>
        </row>
        <row r="1078">
          <cell r="K1078">
            <v>17.07</v>
          </cell>
          <cell r="Q1078">
            <v>0.94369999999999998</v>
          </cell>
        </row>
        <row r="1079">
          <cell r="K1079">
            <v>16.63</v>
          </cell>
          <cell r="Q1079">
            <v>0.91930000000000001</v>
          </cell>
        </row>
        <row r="1080">
          <cell r="K1080">
            <v>16.86</v>
          </cell>
          <cell r="Q1080">
            <v>0.93200000000000005</v>
          </cell>
        </row>
        <row r="1081">
          <cell r="K1081">
            <v>16.11</v>
          </cell>
          <cell r="Q1081">
            <v>0.89059999999999995</v>
          </cell>
        </row>
        <row r="1082">
          <cell r="K1082">
            <v>16.14</v>
          </cell>
          <cell r="Q1082">
            <v>0.89219999999999999</v>
          </cell>
        </row>
        <row r="1083">
          <cell r="K1083">
            <v>16</v>
          </cell>
          <cell r="Q1083">
            <v>0.88449999999999995</v>
          </cell>
        </row>
        <row r="1084">
          <cell r="K1084">
            <v>15.83</v>
          </cell>
          <cell r="Q1084">
            <v>0.87509999999999999</v>
          </cell>
        </row>
        <row r="1085">
          <cell r="K1085">
            <v>14.94</v>
          </cell>
          <cell r="Q1085">
            <v>0.82589999999999997</v>
          </cell>
        </row>
        <row r="1086">
          <cell r="K1086">
            <v>14.11</v>
          </cell>
          <cell r="Q1086">
            <v>0.78</v>
          </cell>
        </row>
        <row r="1087">
          <cell r="K1087">
            <v>13.77</v>
          </cell>
          <cell r="Q1087">
            <v>0.76119999999999999</v>
          </cell>
        </row>
        <row r="1088">
          <cell r="K1088">
            <v>13.96</v>
          </cell>
          <cell r="Q1088">
            <v>0.77170000000000005</v>
          </cell>
        </row>
        <row r="1089">
          <cell r="K1089">
            <v>12.93</v>
          </cell>
          <cell r="Q1089">
            <v>0.71479999999999999</v>
          </cell>
        </row>
        <row r="1090">
          <cell r="K1090">
            <v>13.03</v>
          </cell>
          <cell r="Q1090">
            <v>0.72030000000000005</v>
          </cell>
        </row>
        <row r="1091">
          <cell r="K1091">
            <v>13.48</v>
          </cell>
          <cell r="Q1091">
            <v>0.74519999999999997</v>
          </cell>
        </row>
        <row r="1092">
          <cell r="K1092">
            <v>12.03</v>
          </cell>
          <cell r="Q1092">
            <v>0.66500000000000004</v>
          </cell>
        </row>
        <row r="1093">
          <cell r="K1093">
            <v>12.42</v>
          </cell>
          <cell r="Q1093">
            <v>0.68659999999999999</v>
          </cell>
        </row>
        <row r="1094">
          <cell r="K1094">
            <v>13.06</v>
          </cell>
          <cell r="Q1094">
            <v>0.72199999999999998</v>
          </cell>
        </row>
        <row r="1095">
          <cell r="K1095">
            <v>13.5</v>
          </cell>
          <cell r="Q1095">
            <v>0.74629999999999996</v>
          </cell>
        </row>
        <row r="1096">
          <cell r="K1096">
            <v>12.72</v>
          </cell>
          <cell r="Q1096">
            <v>0.70320000000000005</v>
          </cell>
        </row>
        <row r="1097">
          <cell r="K1097">
            <v>12.13</v>
          </cell>
          <cell r="Q1097">
            <v>0.67059999999999997</v>
          </cell>
        </row>
        <row r="1098">
          <cell r="K1098">
            <v>11.62</v>
          </cell>
          <cell r="Q1098">
            <v>0.64239999999999997</v>
          </cell>
        </row>
        <row r="1099">
          <cell r="K1099">
            <v>11.37</v>
          </cell>
          <cell r="Q1099">
            <v>0.62860000000000005</v>
          </cell>
        </row>
        <row r="1100">
          <cell r="K1100">
            <v>11.26</v>
          </cell>
          <cell r="Q1100">
            <v>0.62250000000000005</v>
          </cell>
        </row>
        <row r="1101">
          <cell r="K1101">
            <v>10.85</v>
          </cell>
          <cell r="Q1101">
            <v>0.5998</v>
          </cell>
        </row>
        <row r="1102">
          <cell r="K1102">
            <v>11.1</v>
          </cell>
          <cell r="Q1102">
            <v>0.61360000000000003</v>
          </cell>
        </row>
        <row r="1103">
          <cell r="K1103">
            <v>12.64</v>
          </cell>
          <cell r="Q1103">
            <v>0.69879999999999998</v>
          </cell>
        </row>
        <row r="1104">
          <cell r="K1104">
            <v>11.62</v>
          </cell>
          <cell r="Q1104">
            <v>0.64239999999999997</v>
          </cell>
        </row>
        <row r="1105">
          <cell r="K1105">
            <v>11.94</v>
          </cell>
          <cell r="Q1105">
            <v>0.66010000000000002</v>
          </cell>
        </row>
        <row r="1106">
          <cell r="K1106">
            <v>11.68</v>
          </cell>
          <cell r="Q1106">
            <v>0.64570000000000005</v>
          </cell>
        </row>
        <row r="1107">
          <cell r="K1107">
            <v>11.44</v>
          </cell>
          <cell r="Q1107">
            <v>0.63239999999999996</v>
          </cell>
        </row>
        <row r="1108">
          <cell r="K1108">
            <v>10.81</v>
          </cell>
          <cell r="Q1108">
            <v>0.59760000000000002</v>
          </cell>
        </row>
        <row r="1109">
          <cell r="K1109">
            <v>10.86</v>
          </cell>
          <cell r="Q1109">
            <v>0.60040000000000004</v>
          </cell>
        </row>
        <row r="1110">
          <cell r="K1110">
            <v>10.06</v>
          </cell>
          <cell r="Q1110">
            <v>0.55610000000000004</v>
          </cell>
        </row>
        <row r="1111">
          <cell r="K1111">
            <v>9.3800000000000008</v>
          </cell>
          <cell r="Q1111">
            <v>0.51849999999999996</v>
          </cell>
        </row>
        <row r="1112">
          <cell r="K1112">
            <v>8.85</v>
          </cell>
          <cell r="Q1112">
            <v>0.48920000000000002</v>
          </cell>
        </row>
        <row r="1113">
          <cell r="K1113">
            <v>9.08</v>
          </cell>
          <cell r="Q1113">
            <v>0.502</v>
          </cell>
        </row>
        <row r="1114">
          <cell r="K1114">
            <v>9.01</v>
          </cell>
          <cell r="Q1114">
            <v>0.49809999999999999</v>
          </cell>
        </row>
        <row r="1115">
          <cell r="K1115">
            <v>9.1</v>
          </cell>
          <cell r="Q1115">
            <v>0.50309999999999999</v>
          </cell>
        </row>
        <row r="1116">
          <cell r="K1116">
            <v>8.51</v>
          </cell>
          <cell r="Q1116">
            <v>0.47039999999999998</v>
          </cell>
        </row>
        <row r="1117">
          <cell r="K1117">
            <v>7.6</v>
          </cell>
          <cell r="Q1117">
            <v>0.42009999999999997</v>
          </cell>
        </row>
        <row r="1118">
          <cell r="K1118">
            <v>7.01</v>
          </cell>
          <cell r="Q1118">
            <v>0.38750000000000001</v>
          </cell>
        </row>
        <row r="1119">
          <cell r="K1119">
            <v>6.69</v>
          </cell>
          <cell r="Q1119">
            <v>0.36980000000000002</v>
          </cell>
        </row>
        <row r="1120">
          <cell r="K1120">
            <v>6.66</v>
          </cell>
          <cell r="Q1120">
            <v>0.36820000000000003</v>
          </cell>
        </row>
        <row r="1121">
          <cell r="K1121">
            <v>7.06</v>
          </cell>
          <cell r="Q1121">
            <v>0.39029999999999998</v>
          </cell>
        </row>
        <row r="1122">
          <cell r="K1122">
            <v>7.41</v>
          </cell>
          <cell r="Q1122">
            <v>0.40960000000000002</v>
          </cell>
        </row>
        <row r="1123">
          <cell r="K1123">
            <v>8.8699999999999992</v>
          </cell>
          <cell r="Q1123">
            <v>0.49030000000000001</v>
          </cell>
        </row>
        <row r="1124">
          <cell r="K1124">
            <v>8.49</v>
          </cell>
          <cell r="Q1124">
            <v>0.46929999999999999</v>
          </cell>
        </row>
        <row r="1125">
          <cell r="K1125">
            <v>9.57</v>
          </cell>
          <cell r="Q1125">
            <v>0.52900000000000003</v>
          </cell>
        </row>
        <row r="1126">
          <cell r="K1126">
            <v>9.6199999999999992</v>
          </cell>
          <cell r="Q1126">
            <v>0.53180000000000005</v>
          </cell>
        </row>
        <row r="1127">
          <cell r="K1127">
            <v>9.66</v>
          </cell>
          <cell r="Q1127">
            <v>0.53400000000000003</v>
          </cell>
        </row>
        <row r="1128">
          <cell r="K1128">
            <v>10</v>
          </cell>
          <cell r="Q1128">
            <v>0.55279999999999996</v>
          </cell>
        </row>
        <row r="1129">
          <cell r="K1129">
            <v>10.32</v>
          </cell>
          <cell r="Q1129">
            <v>0.57050000000000001</v>
          </cell>
        </row>
        <row r="1130">
          <cell r="K1130">
            <v>10.130000000000001</v>
          </cell>
          <cell r="Q1130">
            <v>0.56000000000000005</v>
          </cell>
        </row>
        <row r="1131">
          <cell r="K1131">
            <v>9.5399999999999991</v>
          </cell>
          <cell r="Q1131">
            <v>0.52739999999999998</v>
          </cell>
        </row>
        <row r="1132">
          <cell r="K1132">
            <v>10.43</v>
          </cell>
          <cell r="Q1132">
            <v>0.5766</v>
          </cell>
        </row>
        <row r="1133">
          <cell r="K1133">
            <v>10.41</v>
          </cell>
          <cell r="Q1133">
            <v>0.57550000000000001</v>
          </cell>
        </row>
        <row r="1134">
          <cell r="K1134">
            <v>10.49</v>
          </cell>
          <cell r="Q1134">
            <v>0.57989999999999997</v>
          </cell>
        </row>
        <row r="1135">
          <cell r="K1135">
            <v>10.9</v>
          </cell>
          <cell r="Q1135">
            <v>0.60260000000000002</v>
          </cell>
        </row>
        <row r="1136">
          <cell r="K1136">
            <v>10.78</v>
          </cell>
          <cell r="Q1136">
            <v>0.59589999999999999</v>
          </cell>
        </row>
        <row r="1137">
          <cell r="K1137">
            <v>9.93</v>
          </cell>
          <cell r="Q1137">
            <v>0.54890000000000005</v>
          </cell>
        </row>
        <row r="1138">
          <cell r="K1138">
            <v>10.11</v>
          </cell>
          <cell r="Q1138">
            <v>0.5786</v>
          </cell>
        </row>
        <row r="1139">
          <cell r="K1139">
            <v>10.17</v>
          </cell>
          <cell r="Q1139">
            <v>0.58209999999999995</v>
          </cell>
        </row>
        <row r="1140">
          <cell r="K1140">
            <v>10.74</v>
          </cell>
          <cell r="Q1140">
            <v>0.61470000000000002</v>
          </cell>
        </row>
        <row r="1141">
          <cell r="K1141">
            <v>10.94</v>
          </cell>
          <cell r="Q1141">
            <v>0.62609999999999999</v>
          </cell>
        </row>
        <row r="1142">
          <cell r="K1142">
            <v>11.19</v>
          </cell>
          <cell r="Q1142">
            <v>0.64049999999999996</v>
          </cell>
        </row>
        <row r="1143">
          <cell r="K1143">
            <v>10.65</v>
          </cell>
          <cell r="Q1143">
            <v>0.60950000000000004</v>
          </cell>
        </row>
        <row r="1144">
          <cell r="K1144">
            <v>10.64</v>
          </cell>
          <cell r="Q1144">
            <v>0.60899999999999999</v>
          </cell>
        </row>
        <row r="1145">
          <cell r="K1145">
            <v>11.33</v>
          </cell>
          <cell r="Q1145">
            <v>0.64849999999999997</v>
          </cell>
        </row>
        <row r="1146">
          <cell r="K1146">
            <v>12.13</v>
          </cell>
          <cell r="Q1146">
            <v>0.69430000000000003</v>
          </cell>
        </row>
        <row r="1147">
          <cell r="K1147">
            <v>11.51</v>
          </cell>
          <cell r="Q1147">
            <v>0.65880000000000005</v>
          </cell>
        </row>
        <row r="1148">
          <cell r="K1148">
            <v>11.83</v>
          </cell>
          <cell r="Q1148">
            <v>0.67710000000000004</v>
          </cell>
        </row>
        <row r="1149">
          <cell r="K1149">
            <v>12.27</v>
          </cell>
          <cell r="Q1149">
            <v>0.70230000000000004</v>
          </cell>
        </row>
        <row r="1150">
          <cell r="K1150">
            <v>12.39</v>
          </cell>
          <cell r="Q1150">
            <v>0.70909999999999995</v>
          </cell>
        </row>
        <row r="1151">
          <cell r="K1151">
            <v>11.35</v>
          </cell>
          <cell r="Q1151">
            <v>0.64959999999999996</v>
          </cell>
        </row>
        <row r="1152">
          <cell r="K1152">
            <v>11.7</v>
          </cell>
          <cell r="Q1152">
            <v>0.66959999999999997</v>
          </cell>
        </row>
        <row r="1153">
          <cell r="K1153">
            <v>11.8</v>
          </cell>
          <cell r="Q1153">
            <v>0.6754</v>
          </cell>
        </row>
        <row r="1154">
          <cell r="K1154">
            <v>11.88</v>
          </cell>
          <cell r="Q1154">
            <v>0.67989999999999995</v>
          </cell>
        </row>
        <row r="1155">
          <cell r="K1155">
            <v>12.11</v>
          </cell>
          <cell r="Q1155">
            <v>0.69310000000000005</v>
          </cell>
        </row>
        <row r="1156">
          <cell r="K1156">
            <v>12.09</v>
          </cell>
          <cell r="Q1156">
            <v>0.69199999999999995</v>
          </cell>
        </row>
        <row r="1157">
          <cell r="K1157">
            <v>12</v>
          </cell>
          <cell r="Q1157">
            <v>0.68679999999999997</v>
          </cell>
        </row>
        <row r="1158">
          <cell r="K1158">
            <v>12.22</v>
          </cell>
          <cell r="Q1158">
            <v>0.69940000000000002</v>
          </cell>
        </row>
        <row r="1159">
          <cell r="K1159">
            <v>12.65</v>
          </cell>
          <cell r="Q1159">
            <v>0.72399999999999998</v>
          </cell>
        </row>
        <row r="1160">
          <cell r="K1160">
            <v>12.69</v>
          </cell>
          <cell r="Q1160">
            <v>0.72629999999999995</v>
          </cell>
        </row>
        <row r="1161">
          <cell r="K1161">
            <v>13.1</v>
          </cell>
          <cell r="Q1161">
            <v>0.74980000000000002</v>
          </cell>
        </row>
        <row r="1162">
          <cell r="K1162">
            <v>13.1</v>
          </cell>
          <cell r="Q1162">
            <v>0.74980000000000002</v>
          </cell>
        </row>
        <row r="1163">
          <cell r="K1163">
            <v>13.67</v>
          </cell>
          <cell r="Q1163">
            <v>0.78239999999999998</v>
          </cell>
        </row>
        <row r="1164">
          <cell r="K1164">
            <v>13.96</v>
          </cell>
          <cell r="Q1164">
            <v>0.79900000000000004</v>
          </cell>
        </row>
        <row r="1165">
          <cell r="K1165">
            <v>14.53</v>
          </cell>
          <cell r="Q1165">
            <v>0.83160000000000001</v>
          </cell>
        </row>
        <row r="1166">
          <cell r="K1166">
            <v>14.19</v>
          </cell>
          <cell r="Q1166">
            <v>0.81220000000000003</v>
          </cell>
        </row>
        <row r="1167">
          <cell r="K1167">
            <v>13.68</v>
          </cell>
          <cell r="Q1167">
            <v>0.78300000000000003</v>
          </cell>
        </row>
        <row r="1168">
          <cell r="K1168">
            <v>12.91</v>
          </cell>
          <cell r="Q1168">
            <v>0.7389</v>
          </cell>
        </row>
        <row r="1169">
          <cell r="K1169">
            <v>13.04</v>
          </cell>
          <cell r="Q1169">
            <v>0.74629999999999996</v>
          </cell>
        </row>
        <row r="1170">
          <cell r="K1170">
            <v>12.86</v>
          </cell>
          <cell r="Q1170">
            <v>0.73599999999999999</v>
          </cell>
        </row>
        <row r="1171">
          <cell r="K1171">
            <v>13.47</v>
          </cell>
          <cell r="Q1171">
            <v>0.77100000000000002</v>
          </cell>
        </row>
        <row r="1172">
          <cell r="K1172">
            <v>13.7</v>
          </cell>
          <cell r="Q1172">
            <v>0.78410000000000002</v>
          </cell>
        </row>
        <row r="1173">
          <cell r="K1173">
            <v>13.77</v>
          </cell>
          <cell r="Q1173">
            <v>0.78810000000000002</v>
          </cell>
        </row>
        <row r="1174">
          <cell r="K1174">
            <v>13.24</v>
          </cell>
          <cell r="Q1174">
            <v>0.75780000000000003</v>
          </cell>
        </row>
        <row r="1175">
          <cell r="K1175">
            <v>13.1</v>
          </cell>
          <cell r="Q1175">
            <v>0.74980000000000002</v>
          </cell>
        </row>
        <row r="1176">
          <cell r="K1176">
            <v>13.39</v>
          </cell>
          <cell r="Q1176">
            <v>0.76639999999999997</v>
          </cell>
        </row>
        <row r="1177">
          <cell r="K1177">
            <v>12.99</v>
          </cell>
          <cell r="Q1177">
            <v>0.74350000000000005</v>
          </cell>
        </row>
        <row r="1178">
          <cell r="K1178">
            <v>13.19</v>
          </cell>
          <cell r="Q1178">
            <v>0.75490000000000002</v>
          </cell>
        </row>
        <row r="1179">
          <cell r="K1179">
            <v>13.48</v>
          </cell>
          <cell r="Q1179">
            <v>0.77149999999999996</v>
          </cell>
        </row>
        <row r="1180">
          <cell r="K1180">
            <v>13.86</v>
          </cell>
          <cell r="Q1180">
            <v>0.79330000000000001</v>
          </cell>
        </row>
        <row r="1181">
          <cell r="K1181">
            <v>13.8</v>
          </cell>
          <cell r="Q1181">
            <v>0.78979999999999995</v>
          </cell>
        </row>
        <row r="1182">
          <cell r="K1182">
            <v>13.5</v>
          </cell>
          <cell r="Q1182">
            <v>0.77270000000000005</v>
          </cell>
        </row>
        <row r="1183">
          <cell r="K1183">
            <v>13.75</v>
          </cell>
          <cell r="Q1183">
            <v>0.78700000000000003</v>
          </cell>
        </row>
        <row r="1184">
          <cell r="K1184">
            <v>13.54</v>
          </cell>
          <cell r="Q1184">
            <v>0.77500000000000002</v>
          </cell>
        </row>
        <row r="1185">
          <cell r="K1185">
            <v>13.56</v>
          </cell>
          <cell r="Q1185">
            <v>0.77610000000000001</v>
          </cell>
        </row>
        <row r="1186">
          <cell r="K1186">
            <v>13.57</v>
          </cell>
          <cell r="Q1186">
            <v>0.77669999999999995</v>
          </cell>
        </row>
        <row r="1187">
          <cell r="K1187">
            <v>13.4</v>
          </cell>
          <cell r="Q1187">
            <v>0.76690000000000003</v>
          </cell>
        </row>
        <row r="1188">
          <cell r="K1188">
            <v>13.46</v>
          </cell>
          <cell r="Q1188">
            <v>0.77039999999999997</v>
          </cell>
        </row>
        <row r="1189">
          <cell r="K1189">
            <v>13.51</v>
          </cell>
          <cell r="Q1189">
            <v>0.7732</v>
          </cell>
        </row>
        <row r="1190">
          <cell r="K1190">
            <v>13.15</v>
          </cell>
          <cell r="Q1190">
            <v>0.75260000000000005</v>
          </cell>
        </row>
        <row r="1191">
          <cell r="K1191">
            <v>12.78</v>
          </cell>
          <cell r="Q1191">
            <v>0.73150000000000004</v>
          </cell>
        </row>
        <row r="1192">
          <cell r="K1192">
            <v>12.25</v>
          </cell>
          <cell r="Q1192">
            <v>0.70109999999999995</v>
          </cell>
        </row>
        <row r="1193">
          <cell r="K1193">
            <v>11.97</v>
          </cell>
          <cell r="Q1193">
            <v>0.68510000000000004</v>
          </cell>
        </row>
        <row r="1194">
          <cell r="K1194">
            <v>12.1</v>
          </cell>
          <cell r="Q1194">
            <v>0.6925</v>
          </cell>
        </row>
        <row r="1195">
          <cell r="K1195">
            <v>11.52</v>
          </cell>
          <cell r="Q1195">
            <v>0.6593</v>
          </cell>
        </row>
        <row r="1196">
          <cell r="K1196">
            <v>11.6</v>
          </cell>
          <cell r="Q1196">
            <v>0.66390000000000005</v>
          </cell>
        </row>
        <row r="1197">
          <cell r="K1197">
            <v>11.7</v>
          </cell>
          <cell r="Q1197">
            <v>0.66959999999999997</v>
          </cell>
        </row>
        <row r="1198">
          <cell r="K1198">
            <v>11.86</v>
          </cell>
          <cell r="Q1198">
            <v>0.67879999999999996</v>
          </cell>
        </row>
        <row r="1199">
          <cell r="K1199">
            <v>11.75</v>
          </cell>
          <cell r="Q1199">
            <v>0.67249999999999999</v>
          </cell>
        </row>
        <row r="1200">
          <cell r="K1200">
            <v>11.76</v>
          </cell>
          <cell r="Q1200">
            <v>0.67310000000000003</v>
          </cell>
        </row>
        <row r="1201">
          <cell r="K1201">
            <v>11.72</v>
          </cell>
          <cell r="Q1201">
            <v>0.71230000000000004</v>
          </cell>
        </row>
        <row r="1202">
          <cell r="K1202">
            <v>11.78</v>
          </cell>
          <cell r="Q1202">
            <v>0.71589999999999998</v>
          </cell>
        </row>
        <row r="1203">
          <cell r="K1203">
            <v>11.46</v>
          </cell>
          <cell r="Q1203">
            <v>0.69650000000000001</v>
          </cell>
        </row>
        <row r="1204">
          <cell r="K1204">
            <v>11.48</v>
          </cell>
          <cell r="Q1204">
            <v>0.69769999999999999</v>
          </cell>
        </row>
        <row r="1205">
          <cell r="K1205">
            <v>11.01</v>
          </cell>
          <cell r="Q1205">
            <v>0.66910000000000003</v>
          </cell>
        </row>
        <row r="1206">
          <cell r="K1206">
            <v>10.71</v>
          </cell>
          <cell r="Q1206">
            <v>0.65090000000000003</v>
          </cell>
        </row>
        <row r="1207">
          <cell r="K1207">
            <v>10.86</v>
          </cell>
          <cell r="Q1207">
            <v>0.66</v>
          </cell>
        </row>
        <row r="1208">
          <cell r="K1208">
            <v>10.78</v>
          </cell>
          <cell r="Q1208">
            <v>0.65510000000000002</v>
          </cell>
        </row>
        <row r="1209">
          <cell r="K1209">
            <v>11.46</v>
          </cell>
          <cell r="Q1209">
            <v>0.69650000000000001</v>
          </cell>
        </row>
        <row r="1210">
          <cell r="K1210">
            <v>11.64</v>
          </cell>
          <cell r="Q1210">
            <v>0.70740000000000003</v>
          </cell>
        </row>
        <row r="1211">
          <cell r="K1211">
            <v>12.24</v>
          </cell>
          <cell r="Q1211">
            <v>0.74390000000000001</v>
          </cell>
        </row>
        <row r="1212">
          <cell r="K1212">
            <v>12.4</v>
          </cell>
          <cell r="Q1212">
            <v>0.75360000000000005</v>
          </cell>
        </row>
        <row r="1213">
          <cell r="K1213">
            <v>11.65</v>
          </cell>
          <cell r="Q1213">
            <v>0.70799999999999996</v>
          </cell>
        </row>
        <row r="1214">
          <cell r="K1214">
            <v>11.67</v>
          </cell>
          <cell r="Q1214">
            <v>0.70920000000000005</v>
          </cell>
        </row>
        <row r="1215">
          <cell r="K1215">
            <v>11.47</v>
          </cell>
          <cell r="Q1215">
            <v>0.69710000000000005</v>
          </cell>
        </row>
        <row r="1216">
          <cell r="K1216">
            <v>11.63</v>
          </cell>
          <cell r="Q1216">
            <v>0.70679999999999998</v>
          </cell>
        </row>
        <row r="1217">
          <cell r="K1217">
            <v>11.95</v>
          </cell>
          <cell r="Q1217">
            <v>0.72629999999999995</v>
          </cell>
        </row>
        <row r="1218">
          <cell r="K1218">
            <v>12.03</v>
          </cell>
          <cell r="Q1218">
            <v>0.73109999999999997</v>
          </cell>
        </row>
        <row r="1219">
          <cell r="K1219">
            <v>12.32</v>
          </cell>
          <cell r="Q1219">
            <v>0.74870000000000003</v>
          </cell>
        </row>
        <row r="1220">
          <cell r="K1220">
            <v>12.52</v>
          </cell>
          <cell r="Q1220">
            <v>0.76090000000000002</v>
          </cell>
        </row>
        <row r="1221">
          <cell r="K1221">
            <v>12.26</v>
          </cell>
          <cell r="Q1221">
            <v>0.74509999999999998</v>
          </cell>
        </row>
        <row r="1222">
          <cell r="K1222">
            <v>13.11</v>
          </cell>
          <cell r="Q1222">
            <v>0.79679999999999995</v>
          </cell>
        </row>
        <row r="1223">
          <cell r="K1223">
            <v>13.4</v>
          </cell>
          <cell r="Q1223">
            <v>0.81440000000000001</v>
          </cell>
        </row>
        <row r="1224">
          <cell r="K1224">
            <v>13.72</v>
          </cell>
          <cell r="Q1224">
            <v>0.83379999999999999</v>
          </cell>
        </row>
        <row r="1225">
          <cell r="K1225">
            <v>13.82</v>
          </cell>
          <cell r="Q1225">
            <v>0.83989999999999998</v>
          </cell>
        </row>
        <row r="1226">
          <cell r="K1226">
            <v>13.99</v>
          </cell>
          <cell r="Q1226">
            <v>0.85019999999999996</v>
          </cell>
        </row>
        <row r="1227">
          <cell r="K1227">
            <v>14.31</v>
          </cell>
          <cell r="Q1227">
            <v>0.86970000000000003</v>
          </cell>
        </row>
        <row r="1228">
          <cell r="K1228">
            <v>14.7</v>
          </cell>
          <cell r="Q1228">
            <v>0.89339999999999997</v>
          </cell>
        </row>
        <row r="1229">
          <cell r="K1229">
            <v>14.57</v>
          </cell>
          <cell r="Q1229">
            <v>0.88549999999999995</v>
          </cell>
        </row>
        <row r="1230">
          <cell r="K1230">
            <v>13.99</v>
          </cell>
          <cell r="Q1230">
            <v>0.85019999999999996</v>
          </cell>
        </row>
        <row r="1231">
          <cell r="K1231">
            <v>14.13</v>
          </cell>
          <cell r="Q1231">
            <v>0.85870000000000002</v>
          </cell>
        </row>
        <row r="1232">
          <cell r="K1232">
            <v>14.1</v>
          </cell>
          <cell r="Q1232">
            <v>0.8569</v>
          </cell>
        </row>
        <row r="1233">
          <cell r="K1233">
            <v>13.92</v>
          </cell>
          <cell r="Q1233">
            <v>0.84599999999999997</v>
          </cell>
        </row>
        <row r="1234">
          <cell r="K1234">
            <v>13.36</v>
          </cell>
          <cell r="Q1234">
            <v>0.81189999999999996</v>
          </cell>
        </row>
        <row r="1235">
          <cell r="K1235">
            <v>13.59</v>
          </cell>
          <cell r="Q1235">
            <v>0.82589999999999997</v>
          </cell>
        </row>
        <row r="1236">
          <cell r="K1236">
            <v>13.53</v>
          </cell>
          <cell r="Q1236">
            <v>0.82230000000000003</v>
          </cell>
        </row>
        <row r="1237">
          <cell r="K1237">
            <v>13.81</v>
          </cell>
          <cell r="Q1237">
            <v>0.83930000000000005</v>
          </cell>
        </row>
        <row r="1238">
          <cell r="K1238">
            <v>14.21</v>
          </cell>
          <cell r="Q1238">
            <v>0.86360000000000003</v>
          </cell>
        </row>
        <row r="1239">
          <cell r="K1239">
            <v>14.2</v>
          </cell>
          <cell r="Q1239">
            <v>0.86299999999999999</v>
          </cell>
        </row>
        <row r="1240">
          <cell r="K1240">
            <v>14.3</v>
          </cell>
          <cell r="Q1240">
            <v>0.86909999999999998</v>
          </cell>
        </row>
        <row r="1241">
          <cell r="K1241">
            <v>14.11</v>
          </cell>
          <cell r="Q1241">
            <v>0.85750000000000004</v>
          </cell>
        </row>
        <row r="1242">
          <cell r="K1242">
            <v>14.19</v>
          </cell>
          <cell r="Q1242">
            <v>0.86240000000000006</v>
          </cell>
        </row>
        <row r="1243">
          <cell r="K1243">
            <v>14.08</v>
          </cell>
          <cell r="Q1243">
            <v>0.85570000000000002</v>
          </cell>
        </row>
        <row r="1244">
          <cell r="K1244">
            <v>13.9</v>
          </cell>
          <cell r="Q1244">
            <v>0.8448</v>
          </cell>
        </row>
        <row r="1245">
          <cell r="K1245">
            <v>13.34</v>
          </cell>
          <cell r="Q1245">
            <v>0.81069999999999998</v>
          </cell>
        </row>
        <row r="1246">
          <cell r="K1246">
            <v>13.2</v>
          </cell>
          <cell r="Q1246">
            <v>0.80220000000000002</v>
          </cell>
        </row>
        <row r="1247">
          <cell r="K1247">
            <v>13.45</v>
          </cell>
          <cell r="Q1247">
            <v>0.81740000000000002</v>
          </cell>
        </row>
        <row r="1248">
          <cell r="K1248">
            <v>13.87</v>
          </cell>
          <cell r="Q1248">
            <v>0.84289999999999998</v>
          </cell>
        </row>
        <row r="1249">
          <cell r="K1249">
            <v>14.5</v>
          </cell>
          <cell r="Q1249">
            <v>0.88119999999999998</v>
          </cell>
        </row>
        <row r="1250">
          <cell r="K1250">
            <v>14.87</v>
          </cell>
          <cell r="Q1250">
            <v>0.90369999999999995</v>
          </cell>
        </row>
        <row r="1251">
          <cell r="K1251">
            <v>14.8</v>
          </cell>
          <cell r="Q1251">
            <v>0.89949999999999997</v>
          </cell>
        </row>
        <row r="1252">
          <cell r="K1252">
            <v>14.67</v>
          </cell>
          <cell r="Q1252">
            <v>0.89159999999999995</v>
          </cell>
        </row>
        <row r="1253">
          <cell r="K1253">
            <v>15.35</v>
          </cell>
          <cell r="Q1253">
            <v>0.93289999999999995</v>
          </cell>
        </row>
        <row r="1254">
          <cell r="K1254">
            <v>16</v>
          </cell>
          <cell r="Q1254">
            <v>0.97240000000000004</v>
          </cell>
        </row>
        <row r="1255">
          <cell r="K1255">
            <v>17</v>
          </cell>
          <cell r="Q1255">
            <v>1.0331999999999999</v>
          </cell>
        </row>
        <row r="1256">
          <cell r="K1256">
            <v>16.66</v>
          </cell>
          <cell r="Q1256">
            <v>1.0125</v>
          </cell>
        </row>
        <row r="1257">
          <cell r="K1257">
            <v>16.5</v>
          </cell>
          <cell r="Q1257">
            <v>1.0027999999999999</v>
          </cell>
        </row>
        <row r="1258">
          <cell r="K1258">
            <v>16.760000000000002</v>
          </cell>
          <cell r="Q1258">
            <v>1.0185999999999999</v>
          </cell>
        </row>
        <row r="1259">
          <cell r="K1259">
            <v>17.010000000000002</v>
          </cell>
          <cell r="Q1259">
            <v>1.0338000000000001</v>
          </cell>
        </row>
        <row r="1260">
          <cell r="K1260">
            <v>17</v>
          </cell>
          <cell r="Q1260">
            <v>1.0331999999999999</v>
          </cell>
        </row>
        <row r="1261">
          <cell r="K1261">
            <v>16.579999999999998</v>
          </cell>
          <cell r="Q1261">
            <v>1.0076000000000001</v>
          </cell>
        </row>
        <row r="1262">
          <cell r="K1262">
            <v>16.37</v>
          </cell>
          <cell r="Q1262">
            <v>0.99490000000000001</v>
          </cell>
        </row>
        <row r="1263">
          <cell r="K1263">
            <v>16.760000000000002</v>
          </cell>
          <cell r="Q1263">
            <v>1.0185999999999999</v>
          </cell>
        </row>
        <row r="1264">
          <cell r="K1264">
            <v>16.71</v>
          </cell>
          <cell r="Q1264">
            <v>1.0155000000000001</v>
          </cell>
        </row>
        <row r="1265">
          <cell r="K1265">
            <v>16.420000000000002</v>
          </cell>
          <cell r="Q1265">
            <v>1.0731999999999999</v>
          </cell>
        </row>
        <row r="1266">
          <cell r="K1266">
            <v>15.97</v>
          </cell>
          <cell r="Q1266">
            <v>1.0438000000000001</v>
          </cell>
        </row>
        <row r="1267">
          <cell r="K1267">
            <v>15.36</v>
          </cell>
          <cell r="Q1267">
            <v>1.0039</v>
          </cell>
        </row>
        <row r="1268">
          <cell r="K1268">
            <v>15.83</v>
          </cell>
          <cell r="Q1268">
            <v>1.0346</v>
          </cell>
        </row>
        <row r="1269">
          <cell r="K1269">
            <v>16.079999999999998</v>
          </cell>
          <cell r="Q1269">
            <v>1.0508999999999999</v>
          </cell>
        </row>
        <row r="1270">
          <cell r="K1270">
            <v>16.16</v>
          </cell>
          <cell r="Q1270">
            <v>1.0562</v>
          </cell>
        </row>
        <row r="1271">
          <cell r="K1271">
            <v>16.22</v>
          </cell>
          <cell r="Q1271">
            <v>1.0601</v>
          </cell>
        </row>
        <row r="1272">
          <cell r="K1272">
            <v>16.18</v>
          </cell>
          <cell r="Q1272">
            <v>1.0575000000000001</v>
          </cell>
        </row>
        <row r="1273">
          <cell r="K1273">
            <v>16.329999999999998</v>
          </cell>
          <cell r="Q1273">
            <v>1.0672999999999999</v>
          </cell>
        </row>
        <row r="1274">
          <cell r="K1274">
            <v>16.39</v>
          </cell>
          <cell r="Q1274">
            <v>1.0711999999999999</v>
          </cell>
        </row>
        <row r="1275">
          <cell r="K1275">
            <v>16.84</v>
          </cell>
          <cell r="Q1275">
            <v>1.1006</v>
          </cell>
        </row>
        <row r="1276">
          <cell r="K1276">
            <v>16.79</v>
          </cell>
          <cell r="Q1276">
            <v>1.0973999999999999</v>
          </cell>
        </row>
        <row r="1277">
          <cell r="K1277">
            <v>16.079999999999998</v>
          </cell>
          <cell r="Q1277">
            <v>1.0508999999999999</v>
          </cell>
        </row>
        <row r="1278">
          <cell r="K1278">
            <v>15.84</v>
          </cell>
          <cell r="Q1278">
            <v>1.0353000000000001</v>
          </cell>
        </row>
        <row r="1279">
          <cell r="K1279">
            <v>15.58</v>
          </cell>
          <cell r="Q1279">
            <v>1.0183</v>
          </cell>
        </row>
        <row r="1280">
          <cell r="K1280">
            <v>15.53</v>
          </cell>
          <cell r="Q1280">
            <v>1.0149999999999999</v>
          </cell>
        </row>
        <row r="1281">
          <cell r="K1281">
            <v>15.34</v>
          </cell>
          <cell r="Q1281">
            <v>1.0025999999999999</v>
          </cell>
        </row>
        <row r="1282">
          <cell r="K1282">
            <v>15.2</v>
          </cell>
          <cell r="Q1282">
            <v>0.99339999999999995</v>
          </cell>
        </row>
        <row r="1283">
          <cell r="K1283">
            <v>15.01</v>
          </cell>
          <cell r="Q1283">
            <v>0.98099999999999998</v>
          </cell>
        </row>
        <row r="1284">
          <cell r="K1284">
            <v>14.93</v>
          </cell>
          <cell r="Q1284">
            <v>0.9758</v>
          </cell>
        </row>
        <row r="1285">
          <cell r="K1285">
            <v>14.42</v>
          </cell>
          <cell r="Q1285">
            <v>0.9425</v>
          </cell>
        </row>
        <row r="1286">
          <cell r="K1286">
            <v>14.87</v>
          </cell>
          <cell r="Q1286">
            <v>0.97189999999999999</v>
          </cell>
        </row>
        <row r="1287">
          <cell r="K1287">
            <v>14.26</v>
          </cell>
          <cell r="Q1287">
            <v>0.93200000000000005</v>
          </cell>
        </row>
        <row r="1288">
          <cell r="K1288">
            <v>14.47</v>
          </cell>
          <cell r="Q1288">
            <v>0.94569999999999999</v>
          </cell>
        </row>
        <row r="1289">
          <cell r="K1289">
            <v>14.32</v>
          </cell>
          <cell r="Q1289">
            <v>0.93589999999999995</v>
          </cell>
        </row>
        <row r="1290">
          <cell r="K1290">
            <v>14.19</v>
          </cell>
          <cell r="Q1290">
            <v>0.9274</v>
          </cell>
        </row>
        <row r="1291">
          <cell r="K1291">
            <v>14.43</v>
          </cell>
          <cell r="Q1291">
            <v>0.94310000000000005</v>
          </cell>
        </row>
        <row r="1292">
          <cell r="K1292">
            <v>15.33</v>
          </cell>
          <cell r="Q1292">
            <v>1.0019</v>
          </cell>
        </row>
        <row r="1293">
          <cell r="K1293">
            <v>15.85</v>
          </cell>
          <cell r="Q1293">
            <v>1.0359</v>
          </cell>
        </row>
        <row r="1294">
          <cell r="K1294">
            <v>15.78</v>
          </cell>
          <cell r="Q1294">
            <v>1.0313000000000001</v>
          </cell>
        </row>
        <row r="1295">
          <cell r="K1295">
            <v>15.83</v>
          </cell>
          <cell r="Q1295">
            <v>1.0346</v>
          </cell>
        </row>
        <row r="1296">
          <cell r="K1296">
            <v>15.75</v>
          </cell>
          <cell r="Q1296">
            <v>1.0294000000000001</v>
          </cell>
        </row>
        <row r="1297">
          <cell r="K1297">
            <v>15.66</v>
          </cell>
          <cell r="Q1297">
            <v>1.0235000000000001</v>
          </cell>
        </row>
        <row r="1298">
          <cell r="K1298">
            <v>16</v>
          </cell>
          <cell r="Q1298">
            <v>1.0457000000000001</v>
          </cell>
        </row>
        <row r="1299">
          <cell r="K1299">
            <v>16.02</v>
          </cell>
          <cell r="Q1299">
            <v>1.0469999999999999</v>
          </cell>
        </row>
        <row r="1300">
          <cell r="K1300">
            <v>16.09</v>
          </cell>
          <cell r="Q1300">
            <v>1.0516000000000001</v>
          </cell>
        </row>
        <row r="1301">
          <cell r="K1301">
            <v>15.76</v>
          </cell>
          <cell r="Q1301">
            <v>1.03</v>
          </cell>
        </row>
        <row r="1302">
          <cell r="K1302">
            <v>15.59</v>
          </cell>
          <cell r="Q1302">
            <v>1.0188999999999999</v>
          </cell>
        </row>
        <row r="1303">
          <cell r="K1303">
            <v>16.02</v>
          </cell>
          <cell r="Q1303">
            <v>1.0469999999999999</v>
          </cell>
        </row>
        <row r="1304">
          <cell r="K1304">
            <v>16.12</v>
          </cell>
          <cell r="Q1304">
            <v>1.0536000000000001</v>
          </cell>
        </row>
        <row r="1305">
          <cell r="K1305">
            <v>16.18</v>
          </cell>
          <cell r="Q1305">
            <v>1.0575000000000001</v>
          </cell>
        </row>
        <row r="1306">
          <cell r="K1306">
            <v>15.94</v>
          </cell>
          <cell r="Q1306">
            <v>1.0418000000000001</v>
          </cell>
        </row>
        <row r="1307">
          <cell r="K1307">
            <v>16.02</v>
          </cell>
          <cell r="Q1307">
            <v>1.0469999999999999</v>
          </cell>
        </row>
        <row r="1308">
          <cell r="K1308">
            <v>16.170000000000002</v>
          </cell>
          <cell r="Q1308">
            <v>1.0568</v>
          </cell>
        </row>
        <row r="1309">
          <cell r="K1309">
            <v>16.07</v>
          </cell>
          <cell r="Q1309">
            <v>1.0503</v>
          </cell>
        </row>
        <row r="1310">
          <cell r="K1310">
            <v>16</v>
          </cell>
          <cell r="Q1310">
            <v>1.0457000000000001</v>
          </cell>
        </row>
        <row r="1311">
          <cell r="K1311">
            <v>16.2</v>
          </cell>
          <cell r="Q1311">
            <v>1.0588</v>
          </cell>
        </row>
        <row r="1312">
          <cell r="K1312">
            <v>16.079999999999998</v>
          </cell>
          <cell r="Q1312">
            <v>1.0508999999999999</v>
          </cell>
        </row>
        <row r="1313">
          <cell r="K1313">
            <v>15.72</v>
          </cell>
          <cell r="Q1313">
            <v>1.0274000000000001</v>
          </cell>
        </row>
        <row r="1314">
          <cell r="K1314">
            <v>15.66</v>
          </cell>
          <cell r="Q1314">
            <v>1.0235000000000001</v>
          </cell>
        </row>
        <row r="1315">
          <cell r="K1315">
            <v>15.61</v>
          </cell>
          <cell r="Q1315">
            <v>1.0202</v>
          </cell>
        </row>
        <row r="1316">
          <cell r="K1316">
            <v>15.92</v>
          </cell>
          <cell r="Q1316">
            <v>1.0405</v>
          </cell>
        </row>
        <row r="1317">
          <cell r="K1317">
            <v>15.95</v>
          </cell>
          <cell r="Q1317">
            <v>1.0424</v>
          </cell>
        </row>
        <row r="1318">
          <cell r="K1318">
            <v>15.75</v>
          </cell>
          <cell r="Q1318">
            <v>1.0294000000000001</v>
          </cell>
        </row>
        <row r="1319">
          <cell r="K1319">
            <v>15.69</v>
          </cell>
          <cell r="Q1319">
            <v>1.0255000000000001</v>
          </cell>
        </row>
        <row r="1320">
          <cell r="K1320">
            <v>15.79</v>
          </cell>
          <cell r="Q1320">
            <v>1.032</v>
          </cell>
        </row>
        <row r="1321">
          <cell r="K1321">
            <v>15.59</v>
          </cell>
          <cell r="Q1321">
            <v>1.0188999999999999</v>
          </cell>
        </row>
        <row r="1322">
          <cell r="K1322">
            <v>15.57</v>
          </cell>
          <cell r="Q1322">
            <v>1.0176000000000001</v>
          </cell>
        </row>
        <row r="1323">
          <cell r="K1323">
            <v>15.48</v>
          </cell>
          <cell r="Q1323">
            <v>1.0117</v>
          </cell>
        </row>
        <row r="1324">
          <cell r="K1324">
            <v>15.41</v>
          </cell>
          <cell r="Q1324">
            <v>1.0072000000000001</v>
          </cell>
        </row>
        <row r="1325">
          <cell r="K1325">
            <v>15.44</v>
          </cell>
          <cell r="Q1325">
            <v>1.0091000000000001</v>
          </cell>
        </row>
        <row r="1326">
          <cell r="K1326">
            <v>15.34</v>
          </cell>
          <cell r="Q1326">
            <v>1.0025999999999999</v>
          </cell>
        </row>
        <row r="1327">
          <cell r="K1327">
            <v>15.44</v>
          </cell>
          <cell r="Q1327">
            <v>1.0091000000000001</v>
          </cell>
        </row>
        <row r="1328">
          <cell r="K1328">
            <v>15.35</v>
          </cell>
          <cell r="Q1328">
            <v>1.0032000000000001</v>
          </cell>
        </row>
        <row r="1329">
          <cell r="K1329">
            <v>15.13</v>
          </cell>
          <cell r="Q1329">
            <v>1.0345</v>
          </cell>
        </row>
        <row r="1330">
          <cell r="K1330">
            <v>15.45</v>
          </cell>
          <cell r="Q1330">
            <v>1.0564</v>
          </cell>
        </row>
        <row r="1331">
          <cell r="K1331">
            <v>15.53</v>
          </cell>
          <cell r="Q1331">
            <v>1.0618000000000001</v>
          </cell>
        </row>
        <row r="1332">
          <cell r="K1332">
            <v>15.45</v>
          </cell>
          <cell r="Q1332">
            <v>1.0564</v>
          </cell>
        </row>
        <row r="1333">
          <cell r="K1333">
            <v>16.25</v>
          </cell>
          <cell r="Q1333">
            <v>1.1111</v>
          </cell>
        </row>
        <row r="1334">
          <cell r="K1334">
            <v>16.600000000000001</v>
          </cell>
          <cell r="Q1334">
            <v>1.135</v>
          </cell>
        </row>
        <row r="1335">
          <cell r="K1335">
            <v>16.760000000000002</v>
          </cell>
          <cell r="Q1335">
            <v>1.1459999999999999</v>
          </cell>
        </row>
        <row r="1336">
          <cell r="K1336">
            <v>16.77</v>
          </cell>
          <cell r="Q1336">
            <v>1.1466000000000001</v>
          </cell>
        </row>
        <row r="1337">
          <cell r="K1337">
            <v>16.829999999999998</v>
          </cell>
          <cell r="Q1337">
            <v>1.1507000000000001</v>
          </cell>
        </row>
        <row r="1338">
          <cell r="K1338">
            <v>16.7</v>
          </cell>
          <cell r="Q1338">
            <v>1.1417999999999999</v>
          </cell>
        </row>
        <row r="1339">
          <cell r="K1339">
            <v>16.440000000000001</v>
          </cell>
          <cell r="Q1339">
            <v>1.1241000000000001</v>
          </cell>
        </row>
        <row r="1340">
          <cell r="K1340">
            <v>16.54</v>
          </cell>
          <cell r="Q1340">
            <v>1.1309</v>
          </cell>
        </row>
        <row r="1341">
          <cell r="K1341">
            <v>16.5</v>
          </cell>
          <cell r="Q1341">
            <v>1.1282000000000001</v>
          </cell>
        </row>
        <row r="1342">
          <cell r="K1342">
            <v>16.02</v>
          </cell>
          <cell r="Q1342">
            <v>1.0953999999999999</v>
          </cell>
        </row>
        <row r="1343">
          <cell r="K1343">
            <v>16.11</v>
          </cell>
          <cell r="Q1343">
            <v>1.1014999999999999</v>
          </cell>
        </row>
        <row r="1344">
          <cell r="K1344">
            <v>16.37</v>
          </cell>
          <cell r="Q1344">
            <v>1.1193</v>
          </cell>
        </row>
        <row r="1345">
          <cell r="K1345">
            <v>16.350000000000001</v>
          </cell>
          <cell r="Q1345">
            <v>1.1178999999999999</v>
          </cell>
        </row>
        <row r="1346">
          <cell r="K1346">
            <v>16.3</v>
          </cell>
          <cell r="Q1346">
            <v>1.1145</v>
          </cell>
        </row>
        <row r="1347">
          <cell r="K1347">
            <v>16.16</v>
          </cell>
          <cell r="Q1347">
            <v>1.1049</v>
          </cell>
        </row>
        <row r="1348">
          <cell r="K1348">
            <v>16.079999999999998</v>
          </cell>
          <cell r="Q1348">
            <v>1.0994999999999999</v>
          </cell>
        </row>
        <row r="1349">
          <cell r="K1349">
            <v>16.25</v>
          </cell>
          <cell r="Q1349">
            <v>1.1111</v>
          </cell>
        </row>
        <row r="1350">
          <cell r="K1350">
            <v>16.850000000000001</v>
          </cell>
          <cell r="Q1350">
            <v>1.1520999999999999</v>
          </cell>
        </row>
        <row r="1351">
          <cell r="K1351">
            <v>16.68</v>
          </cell>
          <cell r="Q1351">
            <v>1.1405000000000001</v>
          </cell>
        </row>
        <row r="1352">
          <cell r="K1352">
            <v>16.04</v>
          </cell>
          <cell r="Q1352">
            <v>1.0967</v>
          </cell>
        </row>
        <row r="1353">
          <cell r="K1353">
            <v>15.79</v>
          </cell>
          <cell r="Q1353">
            <v>1.0795999999999999</v>
          </cell>
        </row>
        <row r="1354">
          <cell r="K1354">
            <v>15.6</v>
          </cell>
          <cell r="Q1354">
            <v>1.0666</v>
          </cell>
        </row>
        <row r="1355">
          <cell r="K1355">
            <v>15.6</v>
          </cell>
          <cell r="Q1355">
            <v>1.0666</v>
          </cell>
        </row>
        <row r="1356">
          <cell r="K1356">
            <v>15.69</v>
          </cell>
          <cell r="Q1356">
            <v>1.0728</v>
          </cell>
        </row>
        <row r="1357">
          <cell r="K1357">
            <v>15.77</v>
          </cell>
          <cell r="Q1357">
            <v>1.0783</v>
          </cell>
        </row>
        <row r="1358">
          <cell r="K1358">
            <v>15.55</v>
          </cell>
          <cell r="Q1358">
            <v>1.0631999999999999</v>
          </cell>
        </row>
        <row r="1359">
          <cell r="K1359">
            <v>16.04</v>
          </cell>
          <cell r="Q1359">
            <v>1.0967</v>
          </cell>
        </row>
        <row r="1360">
          <cell r="K1360">
            <v>16.149999999999999</v>
          </cell>
          <cell r="Q1360">
            <v>1.1042000000000001</v>
          </cell>
        </row>
        <row r="1361">
          <cell r="K1361">
            <v>16.239999999999998</v>
          </cell>
          <cell r="Q1361">
            <v>1.1104000000000001</v>
          </cell>
        </row>
        <row r="1362">
          <cell r="K1362">
            <v>16.170000000000002</v>
          </cell>
          <cell r="Q1362">
            <v>1.1055999999999999</v>
          </cell>
        </row>
        <row r="1363">
          <cell r="K1363">
            <v>16.25</v>
          </cell>
          <cell r="Q1363">
            <v>1.1111</v>
          </cell>
        </row>
        <row r="1364">
          <cell r="K1364">
            <v>15.95</v>
          </cell>
          <cell r="Q1364">
            <v>1.0906</v>
          </cell>
        </row>
        <row r="1365">
          <cell r="K1365">
            <v>16.12</v>
          </cell>
          <cell r="Q1365">
            <v>1.1022000000000001</v>
          </cell>
        </row>
        <row r="1366">
          <cell r="K1366">
            <v>15.92</v>
          </cell>
          <cell r="Q1366">
            <v>1.0885</v>
          </cell>
        </row>
        <row r="1367">
          <cell r="K1367">
            <v>16.059999999999999</v>
          </cell>
          <cell r="Q1367">
            <v>1.0981000000000001</v>
          </cell>
        </row>
        <row r="1368">
          <cell r="K1368">
            <v>15.9</v>
          </cell>
          <cell r="Q1368">
            <v>1.0871</v>
          </cell>
        </row>
        <row r="1369">
          <cell r="K1369">
            <v>15.9</v>
          </cell>
          <cell r="Q1369">
            <v>1.0871</v>
          </cell>
        </row>
        <row r="1370">
          <cell r="K1370">
            <v>16.03</v>
          </cell>
          <cell r="Q1370">
            <v>1.0960000000000001</v>
          </cell>
        </row>
        <row r="1371">
          <cell r="K1371">
            <v>16.11</v>
          </cell>
          <cell r="Q1371">
            <v>1.1014999999999999</v>
          </cell>
        </row>
        <row r="1372">
          <cell r="K1372">
            <v>16.350000000000001</v>
          </cell>
          <cell r="Q1372">
            <v>1.1178999999999999</v>
          </cell>
        </row>
        <row r="1373">
          <cell r="K1373">
            <v>16.27</v>
          </cell>
          <cell r="Q1373">
            <v>1.1124000000000001</v>
          </cell>
        </row>
        <row r="1374">
          <cell r="K1374">
            <v>16.489999999999998</v>
          </cell>
          <cell r="Q1374">
            <v>1.1274999999999999</v>
          </cell>
        </row>
        <row r="1375">
          <cell r="K1375">
            <v>16.510000000000002</v>
          </cell>
          <cell r="Q1375">
            <v>1.1289</v>
          </cell>
        </row>
        <row r="1376">
          <cell r="K1376">
            <v>16.48</v>
          </cell>
          <cell r="Q1376">
            <v>1.1268</v>
          </cell>
        </row>
        <row r="1377">
          <cell r="K1377">
            <v>17.04</v>
          </cell>
          <cell r="Q1377">
            <v>1.1651</v>
          </cell>
        </row>
        <row r="1378">
          <cell r="K1378">
            <v>17.29</v>
          </cell>
          <cell r="Q1378">
            <v>1.1821999999999999</v>
          </cell>
        </row>
        <row r="1379">
          <cell r="K1379">
            <v>18.07</v>
          </cell>
          <cell r="Q1379">
            <v>1.2355</v>
          </cell>
        </row>
        <row r="1380">
          <cell r="K1380">
            <v>18.04</v>
          </cell>
          <cell r="Q1380">
            <v>1.2335</v>
          </cell>
        </row>
        <row r="1381">
          <cell r="K1381">
            <v>18.190000000000001</v>
          </cell>
          <cell r="Q1381">
            <v>1.2437</v>
          </cell>
        </row>
        <row r="1382">
          <cell r="K1382">
            <v>18.07</v>
          </cell>
          <cell r="Q1382">
            <v>1.2355</v>
          </cell>
        </row>
        <row r="1383">
          <cell r="K1383">
            <v>18.07</v>
          </cell>
          <cell r="Q1383">
            <v>1.2355</v>
          </cell>
        </row>
        <row r="1384">
          <cell r="K1384">
            <v>18.329999999999998</v>
          </cell>
          <cell r="Q1384">
            <v>1.2533000000000001</v>
          </cell>
        </row>
        <row r="1385">
          <cell r="K1385">
            <v>18.45</v>
          </cell>
          <cell r="Q1385">
            <v>1.2615000000000001</v>
          </cell>
        </row>
        <row r="1386">
          <cell r="K1386">
            <v>18.3</v>
          </cell>
          <cell r="Q1386">
            <v>1.2512000000000001</v>
          </cell>
        </row>
        <row r="1387">
          <cell r="K1387">
            <v>18.34</v>
          </cell>
          <cell r="Q1387">
            <v>1.254</v>
          </cell>
        </row>
        <row r="1388">
          <cell r="K1388">
            <v>18.399999999999999</v>
          </cell>
          <cell r="Q1388">
            <v>1.2581</v>
          </cell>
        </row>
        <row r="1389">
          <cell r="K1389">
            <v>18.3</v>
          </cell>
          <cell r="Q1389">
            <v>1.2512000000000001</v>
          </cell>
        </row>
        <row r="1390">
          <cell r="K1390">
            <v>18.2</v>
          </cell>
          <cell r="Q1390">
            <v>1.2658</v>
          </cell>
        </row>
        <row r="1391">
          <cell r="K1391">
            <v>18.329999999999998</v>
          </cell>
          <cell r="Q1391">
            <v>1.2747999999999999</v>
          </cell>
        </row>
        <row r="1392">
          <cell r="K1392">
            <v>18.53</v>
          </cell>
          <cell r="Q1392">
            <v>1.2887</v>
          </cell>
        </row>
        <row r="1393">
          <cell r="K1393">
            <v>18.600000000000001</v>
          </cell>
          <cell r="Q1393">
            <v>1.2936000000000001</v>
          </cell>
        </row>
        <row r="1394">
          <cell r="K1394">
            <v>18.5</v>
          </cell>
          <cell r="Q1394">
            <v>1.2866</v>
          </cell>
        </row>
        <row r="1395">
          <cell r="K1395">
            <v>18.559999999999999</v>
          </cell>
          <cell r="Q1395">
            <v>1.2907999999999999</v>
          </cell>
        </row>
        <row r="1396">
          <cell r="K1396">
            <v>18.52</v>
          </cell>
          <cell r="Q1396">
            <v>1.288</v>
          </cell>
        </row>
        <row r="1397">
          <cell r="K1397">
            <v>18.71</v>
          </cell>
          <cell r="Q1397">
            <v>1.3011999999999999</v>
          </cell>
        </row>
        <row r="1398">
          <cell r="K1398">
            <v>18.95</v>
          </cell>
          <cell r="Q1398">
            <v>1.3179000000000001</v>
          </cell>
        </row>
        <row r="1399">
          <cell r="K1399">
            <v>19.350000000000001</v>
          </cell>
          <cell r="Q1399">
            <v>1.3456999999999999</v>
          </cell>
        </row>
        <row r="1400">
          <cell r="K1400">
            <v>19.5</v>
          </cell>
          <cell r="Q1400">
            <v>1.3562000000000001</v>
          </cell>
        </row>
        <row r="1401">
          <cell r="K1401">
            <v>18.97</v>
          </cell>
          <cell r="Q1401">
            <v>1.3192999999999999</v>
          </cell>
        </row>
        <row r="1402">
          <cell r="K1402">
            <v>18.940000000000001</v>
          </cell>
          <cell r="Q1402">
            <v>1.3171999999999999</v>
          </cell>
        </row>
        <row r="1403">
          <cell r="K1403">
            <v>19</v>
          </cell>
          <cell r="Q1403">
            <v>1.3213999999999999</v>
          </cell>
        </row>
        <row r="1404">
          <cell r="K1404">
            <v>19.03</v>
          </cell>
          <cell r="Q1404">
            <v>1.3234999999999999</v>
          </cell>
        </row>
        <row r="1405">
          <cell r="K1405">
            <v>18.95</v>
          </cell>
          <cell r="Q1405">
            <v>1.3179000000000001</v>
          </cell>
        </row>
        <row r="1406">
          <cell r="K1406">
            <v>19.07</v>
          </cell>
          <cell r="Q1406">
            <v>1.3263</v>
          </cell>
        </row>
        <row r="1407">
          <cell r="K1407">
            <v>19.3</v>
          </cell>
          <cell r="Q1407">
            <v>1.3423</v>
          </cell>
        </row>
        <row r="1408">
          <cell r="K1408">
            <v>18.7</v>
          </cell>
          <cell r="Q1408">
            <v>1.3005</v>
          </cell>
        </row>
        <row r="1409">
          <cell r="K1409">
            <v>18.95</v>
          </cell>
          <cell r="Q1409">
            <v>1.3179000000000001</v>
          </cell>
        </row>
        <row r="1410">
          <cell r="K1410">
            <v>19.489999999999998</v>
          </cell>
          <cell r="Q1410">
            <v>1.3554999999999999</v>
          </cell>
        </row>
        <row r="1411">
          <cell r="K1411">
            <v>18.86</v>
          </cell>
          <cell r="Q1411">
            <v>1.3117000000000001</v>
          </cell>
        </row>
        <row r="1412">
          <cell r="K1412">
            <v>19.260000000000002</v>
          </cell>
          <cell r="Q1412">
            <v>1.3394999999999999</v>
          </cell>
        </row>
        <row r="1413">
          <cell r="K1413">
            <v>18.579999999999998</v>
          </cell>
          <cell r="Q1413">
            <v>1.2922</v>
          </cell>
        </row>
        <row r="1414">
          <cell r="K1414">
            <v>18.100000000000001</v>
          </cell>
          <cell r="Q1414">
            <v>1.2587999999999999</v>
          </cell>
        </row>
        <row r="1415">
          <cell r="K1415">
            <v>17.309999999999999</v>
          </cell>
          <cell r="Q1415">
            <v>1.2039</v>
          </cell>
        </row>
        <row r="1416">
          <cell r="K1416">
            <v>16.88</v>
          </cell>
          <cell r="Q1416">
            <v>1.1739999999999999</v>
          </cell>
        </row>
        <row r="1417">
          <cell r="K1417">
            <v>18.04</v>
          </cell>
          <cell r="Q1417">
            <v>1.2545999999999999</v>
          </cell>
        </row>
        <row r="1418">
          <cell r="K1418">
            <v>18</v>
          </cell>
          <cell r="Q1418">
            <v>1.2518</v>
          </cell>
        </row>
        <row r="1419">
          <cell r="K1419">
            <v>18.440000000000001</v>
          </cell>
          <cell r="Q1419">
            <v>1.2824</v>
          </cell>
        </row>
        <row r="1420">
          <cell r="K1420">
            <v>18.05</v>
          </cell>
          <cell r="Q1420">
            <v>1.2553000000000001</v>
          </cell>
        </row>
        <row r="1421">
          <cell r="K1421">
            <v>17.64</v>
          </cell>
          <cell r="Q1421">
            <v>1.2267999999999999</v>
          </cell>
        </row>
        <row r="1422">
          <cell r="K1422">
            <v>17.559999999999999</v>
          </cell>
          <cell r="Q1422">
            <v>1.2212000000000001</v>
          </cell>
        </row>
        <row r="1423">
          <cell r="K1423">
            <v>17.23</v>
          </cell>
          <cell r="Q1423">
            <v>1.1982999999999999</v>
          </cell>
        </row>
        <row r="1424">
          <cell r="K1424">
            <v>17.260000000000002</v>
          </cell>
          <cell r="Q1424">
            <v>1.2003999999999999</v>
          </cell>
        </row>
        <row r="1425">
          <cell r="K1425">
            <v>16.260000000000002</v>
          </cell>
          <cell r="Q1425">
            <v>1.1308</v>
          </cell>
        </row>
        <row r="1426">
          <cell r="K1426">
            <v>16.420000000000002</v>
          </cell>
          <cell r="Q1426">
            <v>1.1419999999999999</v>
          </cell>
        </row>
        <row r="1427">
          <cell r="K1427">
            <v>16.010000000000002</v>
          </cell>
          <cell r="Q1427">
            <v>1.1133999999999999</v>
          </cell>
        </row>
        <row r="1428">
          <cell r="K1428">
            <v>15.95</v>
          </cell>
          <cell r="Q1428">
            <v>1.1093</v>
          </cell>
        </row>
        <row r="1429">
          <cell r="K1429">
            <v>16.010000000000002</v>
          </cell>
          <cell r="Q1429">
            <v>1.1133999999999999</v>
          </cell>
        </row>
        <row r="1430">
          <cell r="K1430">
            <v>16.66</v>
          </cell>
          <cell r="Q1430">
            <v>1.1587000000000001</v>
          </cell>
        </row>
        <row r="1431">
          <cell r="K1431">
            <v>16.350000000000001</v>
          </cell>
          <cell r="Q1431">
            <v>1.1371</v>
          </cell>
        </row>
        <row r="1432">
          <cell r="K1432">
            <v>15.98</v>
          </cell>
          <cell r="Q1432">
            <v>1.1113999999999999</v>
          </cell>
        </row>
        <row r="1433">
          <cell r="K1433">
            <v>16.350000000000001</v>
          </cell>
          <cell r="Q1433">
            <v>1.1371</v>
          </cell>
        </row>
        <row r="1434">
          <cell r="K1434">
            <v>16.45</v>
          </cell>
          <cell r="Q1434">
            <v>1.1439999999999999</v>
          </cell>
        </row>
        <row r="1435">
          <cell r="K1435">
            <v>15.71</v>
          </cell>
          <cell r="Q1435">
            <v>1.0926</v>
          </cell>
        </row>
        <row r="1436">
          <cell r="K1436">
            <v>15.41</v>
          </cell>
          <cell r="Q1436">
            <v>1.0717000000000001</v>
          </cell>
        </row>
        <row r="1437">
          <cell r="K1437">
            <v>15.48</v>
          </cell>
          <cell r="Q1437">
            <v>1.0766</v>
          </cell>
        </row>
        <row r="1438">
          <cell r="K1438">
            <v>15.32</v>
          </cell>
          <cell r="Q1438">
            <v>1.0654999999999999</v>
          </cell>
        </row>
        <row r="1439">
          <cell r="K1439">
            <v>15.68</v>
          </cell>
          <cell r="Q1439">
            <v>1.0905</v>
          </cell>
        </row>
        <row r="1440">
          <cell r="K1440">
            <v>15.56</v>
          </cell>
          <cell r="Q1440">
            <v>1.0822000000000001</v>
          </cell>
        </row>
        <row r="1441">
          <cell r="K1441">
            <v>15.39</v>
          </cell>
          <cell r="Q1441">
            <v>1.0703</v>
          </cell>
        </row>
        <row r="1442">
          <cell r="K1442">
            <v>15.785</v>
          </cell>
          <cell r="Q1442">
            <v>1.0978000000000001</v>
          </cell>
        </row>
        <row r="1443">
          <cell r="K1443">
            <v>15.85</v>
          </cell>
          <cell r="Q1443">
            <v>1.1023000000000001</v>
          </cell>
        </row>
        <row r="1444">
          <cell r="K1444">
            <v>15.91</v>
          </cell>
          <cell r="Q1444">
            <v>1.1065</v>
          </cell>
        </row>
        <row r="1445">
          <cell r="K1445">
            <v>15.95</v>
          </cell>
          <cell r="Q1445">
            <v>1.1093</v>
          </cell>
        </row>
        <row r="1446">
          <cell r="K1446">
            <v>16.100000000000001</v>
          </cell>
          <cell r="Q1446">
            <v>1.1196999999999999</v>
          </cell>
        </row>
        <row r="1447">
          <cell r="K1447">
            <v>15.79</v>
          </cell>
          <cell r="Q1447">
            <v>1.0981000000000001</v>
          </cell>
        </row>
        <row r="1448">
          <cell r="K1448">
            <v>15.39</v>
          </cell>
          <cell r="Q1448">
            <v>1.0703</v>
          </cell>
        </row>
        <row r="1449">
          <cell r="K1449">
            <v>15.08</v>
          </cell>
          <cell r="Q1449">
            <v>1.0488</v>
          </cell>
        </row>
        <row r="1450">
          <cell r="K1450">
            <v>14.91</v>
          </cell>
          <cell r="Q1450">
            <v>1.0368999999999999</v>
          </cell>
        </row>
        <row r="1451">
          <cell r="K1451">
            <v>15</v>
          </cell>
          <cell r="Q1451">
            <v>1.0431999999999999</v>
          </cell>
        </row>
        <row r="1452">
          <cell r="K1452">
            <v>14.48</v>
          </cell>
          <cell r="Q1452">
            <v>1.0069999999999999</v>
          </cell>
        </row>
        <row r="1453">
          <cell r="K1453">
            <v>14.42</v>
          </cell>
          <cell r="Q1453">
            <v>1.0196000000000001</v>
          </cell>
        </row>
        <row r="1454">
          <cell r="K1454">
            <v>14.12</v>
          </cell>
          <cell r="Q1454">
            <v>0.99839999999999995</v>
          </cell>
        </row>
        <row r="1455">
          <cell r="K1455">
            <v>13.88</v>
          </cell>
          <cell r="Q1455">
            <v>0.98140000000000005</v>
          </cell>
        </row>
        <row r="1456">
          <cell r="K1456">
            <v>13.97</v>
          </cell>
          <cell r="Q1456">
            <v>0.98780000000000001</v>
          </cell>
        </row>
        <row r="1457">
          <cell r="K1457">
            <v>14.62</v>
          </cell>
          <cell r="Q1457">
            <v>1.0337000000000001</v>
          </cell>
        </row>
        <row r="1458">
          <cell r="K1458">
            <v>14.83</v>
          </cell>
          <cell r="Q1458">
            <v>1.0486</v>
          </cell>
        </row>
        <row r="1459">
          <cell r="K1459">
            <v>14.95</v>
          </cell>
          <cell r="Q1459">
            <v>1.0570999999999999</v>
          </cell>
        </row>
        <row r="1460">
          <cell r="K1460">
            <v>14.93</v>
          </cell>
          <cell r="Q1460">
            <v>1.0556000000000001</v>
          </cell>
        </row>
        <row r="1461">
          <cell r="K1461">
            <v>15.21</v>
          </cell>
          <cell r="Q1461">
            <v>1.0753999999999999</v>
          </cell>
        </row>
        <row r="1462">
          <cell r="K1462">
            <v>15.2</v>
          </cell>
          <cell r="Q1462">
            <v>1.0747</v>
          </cell>
        </row>
        <row r="1463">
          <cell r="K1463">
            <v>15.25</v>
          </cell>
          <cell r="Q1463">
            <v>1.0783</v>
          </cell>
        </row>
        <row r="1464">
          <cell r="K1464">
            <v>14.55</v>
          </cell>
          <cell r="Q1464">
            <v>1.0287999999999999</v>
          </cell>
        </row>
        <row r="1465">
          <cell r="K1465">
            <v>14.62</v>
          </cell>
          <cell r="Q1465">
            <v>1.0337000000000001</v>
          </cell>
        </row>
        <row r="1466">
          <cell r="K1466">
            <v>14.94</v>
          </cell>
          <cell r="Q1466">
            <v>1.0563</v>
          </cell>
        </row>
        <row r="1467">
          <cell r="K1467">
            <v>14.84</v>
          </cell>
          <cell r="Q1467">
            <v>1.0492999999999999</v>
          </cell>
        </row>
        <row r="1468">
          <cell r="K1468">
            <v>15.21</v>
          </cell>
          <cell r="Q1468">
            <v>1.0753999999999999</v>
          </cell>
        </row>
        <row r="1469">
          <cell r="K1469">
            <v>15.71</v>
          </cell>
          <cell r="Q1469">
            <v>1.1108</v>
          </cell>
        </row>
        <row r="1470">
          <cell r="K1470">
            <v>16.14</v>
          </cell>
          <cell r="Q1470">
            <v>1.1412</v>
          </cell>
        </row>
        <row r="1471">
          <cell r="K1471">
            <v>16.18</v>
          </cell>
          <cell r="Q1471">
            <v>1.1439999999999999</v>
          </cell>
        </row>
        <row r="1472">
          <cell r="K1472">
            <v>16.05</v>
          </cell>
          <cell r="Q1472">
            <v>1.1348</v>
          </cell>
        </row>
        <row r="1473">
          <cell r="K1473">
            <v>16.149999999999999</v>
          </cell>
          <cell r="Q1473">
            <v>1.1418999999999999</v>
          </cell>
        </row>
        <row r="1474">
          <cell r="K1474">
            <v>16.12</v>
          </cell>
          <cell r="Q1474">
            <v>1.1397999999999999</v>
          </cell>
        </row>
        <row r="1475">
          <cell r="K1475">
            <v>16.41</v>
          </cell>
          <cell r="Q1475">
            <v>1.1603000000000001</v>
          </cell>
        </row>
        <row r="1476">
          <cell r="K1476">
            <v>16.399999999999999</v>
          </cell>
          <cell r="Q1476">
            <v>1.1596</v>
          </cell>
        </row>
        <row r="1477">
          <cell r="K1477">
            <v>16.48</v>
          </cell>
          <cell r="Q1477">
            <v>1.1652</v>
          </cell>
        </row>
        <row r="1478">
          <cell r="K1478">
            <v>16.52</v>
          </cell>
          <cell r="Q1478">
            <v>1.1680999999999999</v>
          </cell>
        </row>
        <row r="1479">
          <cell r="K1479">
            <v>16.45</v>
          </cell>
          <cell r="Q1479">
            <v>1.1631</v>
          </cell>
        </row>
        <row r="1480">
          <cell r="K1480">
            <v>16.38</v>
          </cell>
          <cell r="Q1480">
            <v>1.1581999999999999</v>
          </cell>
        </row>
        <row r="1481">
          <cell r="K1481">
            <v>16.25</v>
          </cell>
          <cell r="Q1481">
            <v>1.149</v>
          </cell>
        </row>
        <row r="1482">
          <cell r="K1482">
            <v>15.7</v>
          </cell>
          <cell r="Q1482">
            <v>1.1101000000000001</v>
          </cell>
        </row>
        <row r="1483">
          <cell r="K1483">
            <v>15.494999999999999</v>
          </cell>
          <cell r="Q1483">
            <v>1.0955999999999999</v>
          </cell>
        </row>
        <row r="1484">
          <cell r="K1484">
            <v>15.38</v>
          </cell>
          <cell r="Q1484">
            <v>1.0874999999999999</v>
          </cell>
        </row>
        <row r="1485">
          <cell r="K1485">
            <v>15.46</v>
          </cell>
          <cell r="Q1485">
            <v>1.0931</v>
          </cell>
        </row>
        <row r="1486">
          <cell r="K1486">
            <v>15.58</v>
          </cell>
          <cell r="Q1486">
            <v>1.1015999999999999</v>
          </cell>
        </row>
        <row r="1487">
          <cell r="K1487">
            <v>15.7</v>
          </cell>
          <cell r="Q1487">
            <v>1.1101000000000001</v>
          </cell>
        </row>
        <row r="1488">
          <cell r="K1488">
            <v>15.25</v>
          </cell>
          <cell r="Q1488">
            <v>1.0783</v>
          </cell>
        </row>
        <row r="1489">
          <cell r="K1489">
            <v>15.03</v>
          </cell>
          <cell r="Q1489">
            <v>1.0627</v>
          </cell>
        </row>
        <row r="1490">
          <cell r="K1490">
            <v>14.89</v>
          </cell>
          <cell r="Q1490">
            <v>1.0528</v>
          </cell>
        </row>
        <row r="1491">
          <cell r="K1491">
            <v>14.57</v>
          </cell>
          <cell r="Q1491">
            <v>1.0302</v>
          </cell>
        </row>
        <row r="1492">
          <cell r="K1492">
            <v>14.57</v>
          </cell>
          <cell r="Q1492">
            <v>1.0302</v>
          </cell>
        </row>
        <row r="1493">
          <cell r="K1493">
            <v>14.5</v>
          </cell>
          <cell r="Q1493">
            <v>1.0251999999999999</v>
          </cell>
        </row>
        <row r="1494">
          <cell r="K1494">
            <v>14.71</v>
          </cell>
          <cell r="Q1494">
            <v>1.0401</v>
          </cell>
        </row>
        <row r="1495">
          <cell r="K1495">
            <v>14.52</v>
          </cell>
          <cell r="Q1495">
            <v>1.0266999999999999</v>
          </cell>
        </row>
        <row r="1496">
          <cell r="K1496">
            <v>14.48</v>
          </cell>
          <cell r="Q1496">
            <v>1.0238</v>
          </cell>
        </row>
        <row r="1497">
          <cell r="K1497">
            <v>15.01</v>
          </cell>
          <cell r="Q1497">
            <v>1.0612999999999999</v>
          </cell>
        </row>
        <row r="1498">
          <cell r="K1498">
            <v>15.15</v>
          </cell>
          <cell r="Q1498">
            <v>1.0711999999999999</v>
          </cell>
        </row>
        <row r="1499">
          <cell r="K1499">
            <v>15.3925</v>
          </cell>
          <cell r="Q1499">
            <v>1.0883</v>
          </cell>
        </row>
        <row r="1500">
          <cell r="K1500">
            <v>15.44</v>
          </cell>
          <cell r="Q1500">
            <v>1.0916999999999999</v>
          </cell>
        </row>
        <row r="1501">
          <cell r="K1501">
            <v>15.7</v>
          </cell>
          <cell r="Q1501">
            <v>1.1101000000000001</v>
          </cell>
        </row>
        <row r="1502">
          <cell r="K1502">
            <v>15.91</v>
          </cell>
          <cell r="Q1502">
            <v>1.1249</v>
          </cell>
        </row>
        <row r="1503">
          <cell r="K1503">
            <v>15.98</v>
          </cell>
          <cell r="Q1503">
            <v>1.1298999999999999</v>
          </cell>
        </row>
        <row r="1504">
          <cell r="K1504">
            <v>16.25</v>
          </cell>
          <cell r="Q1504">
            <v>1.149</v>
          </cell>
        </row>
        <row r="1505">
          <cell r="K1505">
            <v>16.16</v>
          </cell>
          <cell r="Q1505">
            <v>1.1426000000000001</v>
          </cell>
        </row>
        <row r="1506">
          <cell r="K1506">
            <v>16.34</v>
          </cell>
          <cell r="Q1506">
            <v>1.1553</v>
          </cell>
        </row>
        <row r="1507">
          <cell r="K1507">
            <v>16.23</v>
          </cell>
          <cell r="Q1507">
            <v>1.1476</v>
          </cell>
        </row>
        <row r="1508">
          <cell r="K1508">
            <v>16.29</v>
          </cell>
          <cell r="Q1508">
            <v>1.1517999999999999</v>
          </cell>
        </row>
        <row r="1509">
          <cell r="K1509">
            <v>16.55</v>
          </cell>
          <cell r="Q1509">
            <v>1.1701999999999999</v>
          </cell>
        </row>
        <row r="1510">
          <cell r="K1510">
            <v>16.52</v>
          </cell>
          <cell r="Q1510">
            <v>1.1680999999999999</v>
          </cell>
        </row>
        <row r="1511">
          <cell r="K1511">
            <v>16.5</v>
          </cell>
          <cell r="Q1511">
            <v>1.1666000000000001</v>
          </cell>
        </row>
        <row r="1512">
          <cell r="K1512">
            <v>16.14</v>
          </cell>
          <cell r="Q1512">
            <v>1.1412</v>
          </cell>
        </row>
        <row r="1513">
          <cell r="K1513">
            <v>16.66</v>
          </cell>
          <cell r="Q1513">
            <v>1.1779999999999999</v>
          </cell>
        </row>
        <row r="1514">
          <cell r="K1514">
            <v>16.43</v>
          </cell>
          <cell r="Q1514">
            <v>1.1617</v>
          </cell>
        </row>
        <row r="1515">
          <cell r="K1515">
            <v>16.440000000000001</v>
          </cell>
          <cell r="Q1515">
            <v>1.1624000000000001</v>
          </cell>
        </row>
        <row r="1516">
          <cell r="K1516">
            <v>16.36</v>
          </cell>
          <cell r="Q1516">
            <v>1.1568000000000001</v>
          </cell>
        </row>
        <row r="1517">
          <cell r="K1517">
            <v>16.25</v>
          </cell>
          <cell r="Q1517">
            <v>1.1687000000000001</v>
          </cell>
        </row>
        <row r="1518">
          <cell r="K1518">
            <v>16.36</v>
          </cell>
          <cell r="Q1518">
            <v>1.1766000000000001</v>
          </cell>
        </row>
        <row r="1519">
          <cell r="K1519">
            <v>16.100000000000001</v>
          </cell>
          <cell r="Q1519">
            <v>1.1578999999999999</v>
          </cell>
        </row>
        <row r="1520">
          <cell r="K1520">
            <v>16.510000000000002</v>
          </cell>
          <cell r="Q1520">
            <v>1.1874</v>
          </cell>
        </row>
        <row r="1521">
          <cell r="K1521">
            <v>16.899999999999999</v>
          </cell>
          <cell r="Q1521">
            <v>1.2155</v>
          </cell>
        </row>
        <row r="1522">
          <cell r="K1522">
            <v>17.05</v>
          </cell>
          <cell r="Q1522">
            <v>1.2262999999999999</v>
          </cell>
        </row>
        <row r="1523">
          <cell r="K1523">
            <v>17.12</v>
          </cell>
          <cell r="Q1523">
            <v>1.2313000000000001</v>
          </cell>
        </row>
        <row r="1524">
          <cell r="K1524">
            <v>16.96</v>
          </cell>
          <cell r="Q1524">
            <v>1.2198</v>
          </cell>
        </row>
        <row r="1525">
          <cell r="K1525">
            <v>17.190000000000001</v>
          </cell>
          <cell r="Q1525">
            <v>1.2363</v>
          </cell>
        </row>
        <row r="1526">
          <cell r="K1526">
            <v>17.28</v>
          </cell>
          <cell r="Q1526">
            <v>1.2427999999999999</v>
          </cell>
        </row>
        <row r="1527">
          <cell r="K1527">
            <v>17.16</v>
          </cell>
          <cell r="Q1527">
            <v>1.2342</v>
          </cell>
        </row>
        <row r="1528">
          <cell r="K1528">
            <v>16.3</v>
          </cell>
          <cell r="Q1528">
            <v>1.1722999999999999</v>
          </cell>
        </row>
        <row r="1529">
          <cell r="K1529">
            <v>16.25</v>
          </cell>
          <cell r="Q1529">
            <v>1.1687000000000001</v>
          </cell>
        </row>
        <row r="1530">
          <cell r="K1530">
            <v>16.07</v>
          </cell>
          <cell r="Q1530">
            <v>1.1557999999999999</v>
          </cell>
        </row>
        <row r="1531">
          <cell r="K1531">
            <v>16.05</v>
          </cell>
          <cell r="Q1531">
            <v>1.1544000000000001</v>
          </cell>
        </row>
        <row r="1532">
          <cell r="K1532">
            <v>16.100000000000001</v>
          </cell>
          <cell r="Q1532">
            <v>1.1578999999999999</v>
          </cell>
        </row>
        <row r="1533">
          <cell r="K1533">
            <v>16.055</v>
          </cell>
          <cell r="Q1533">
            <v>1.1547000000000001</v>
          </cell>
        </row>
        <row r="1534">
          <cell r="K1534">
            <v>16.059999999999999</v>
          </cell>
          <cell r="Q1534">
            <v>1.1551</v>
          </cell>
        </row>
        <row r="1535">
          <cell r="K1535">
            <v>16.16</v>
          </cell>
          <cell r="Q1535">
            <v>1.1623000000000001</v>
          </cell>
        </row>
        <row r="1536">
          <cell r="K1536">
            <v>16.11</v>
          </cell>
          <cell r="Q1536">
            <v>1.1587000000000001</v>
          </cell>
        </row>
        <row r="1537">
          <cell r="K1537">
            <v>16.079999999999998</v>
          </cell>
          <cell r="Q1537">
            <v>1.1565000000000001</v>
          </cell>
        </row>
        <row r="1538">
          <cell r="K1538">
            <v>16.02</v>
          </cell>
          <cell r="Q1538">
            <v>1.1521999999999999</v>
          </cell>
        </row>
        <row r="1539">
          <cell r="K1539">
            <v>15.95</v>
          </cell>
          <cell r="Q1539">
            <v>1.1472</v>
          </cell>
        </row>
        <row r="1540">
          <cell r="K1540">
            <v>15.94</v>
          </cell>
          <cell r="Q1540">
            <v>1.1464000000000001</v>
          </cell>
        </row>
        <row r="1541">
          <cell r="K1541">
            <v>16.059999999999999</v>
          </cell>
          <cell r="Q1541">
            <v>1.1551</v>
          </cell>
        </row>
        <row r="1542">
          <cell r="K1542">
            <v>16.510000000000002</v>
          </cell>
          <cell r="Q1542">
            <v>1.1874</v>
          </cell>
        </row>
        <row r="1543">
          <cell r="K1543">
            <v>16.73</v>
          </cell>
          <cell r="Q1543">
            <v>1.2033</v>
          </cell>
        </row>
        <row r="1544">
          <cell r="K1544">
            <v>16.71</v>
          </cell>
          <cell r="Q1544">
            <v>1.2018</v>
          </cell>
        </row>
        <row r="1545">
          <cell r="K1545">
            <v>16.62</v>
          </cell>
          <cell r="Q1545">
            <v>1.1953</v>
          </cell>
        </row>
        <row r="1546">
          <cell r="K1546">
            <v>16.55</v>
          </cell>
          <cell r="Q1546">
            <v>1.1902999999999999</v>
          </cell>
        </row>
        <row r="1547">
          <cell r="K1547">
            <v>16.350000000000001</v>
          </cell>
          <cell r="Q1547">
            <v>1.1758999999999999</v>
          </cell>
        </row>
        <row r="1548">
          <cell r="K1548">
            <v>16.25</v>
          </cell>
          <cell r="Q1548">
            <v>1.1687000000000001</v>
          </cell>
        </row>
        <row r="1549">
          <cell r="K1549">
            <v>16.2</v>
          </cell>
          <cell r="Q1549">
            <v>1.1651</v>
          </cell>
        </row>
        <row r="1550">
          <cell r="K1550">
            <v>15.86</v>
          </cell>
          <cell r="Q1550">
            <v>1.1407</v>
          </cell>
        </row>
        <row r="1551">
          <cell r="K1551">
            <v>15.81</v>
          </cell>
          <cell r="Q1551">
            <v>1.1371</v>
          </cell>
        </row>
        <row r="1552">
          <cell r="K1552">
            <v>16.04</v>
          </cell>
          <cell r="Q1552">
            <v>1.1536</v>
          </cell>
        </row>
        <row r="1553">
          <cell r="K1553">
            <v>16.22</v>
          </cell>
          <cell r="Q1553">
            <v>1.1666000000000001</v>
          </cell>
        </row>
        <row r="1554">
          <cell r="K1554">
            <v>16.03</v>
          </cell>
          <cell r="Q1554">
            <v>1.1529</v>
          </cell>
        </row>
        <row r="1555">
          <cell r="K1555">
            <v>15.76</v>
          </cell>
          <cell r="Q1555">
            <v>1.1335</v>
          </cell>
        </row>
        <row r="1556">
          <cell r="K1556">
            <v>15.94</v>
          </cell>
          <cell r="Q1556">
            <v>1.1464000000000001</v>
          </cell>
        </row>
        <row r="1557">
          <cell r="K1557">
            <v>15.8</v>
          </cell>
          <cell r="Q1557">
            <v>1.1364000000000001</v>
          </cell>
        </row>
        <row r="1558">
          <cell r="K1558">
            <v>15.97</v>
          </cell>
          <cell r="Q1558">
            <v>1.1486000000000001</v>
          </cell>
        </row>
        <row r="1559">
          <cell r="K1559">
            <v>15.83</v>
          </cell>
          <cell r="Q1559">
            <v>1.1385000000000001</v>
          </cell>
        </row>
        <row r="1560">
          <cell r="K1560">
            <v>16.3</v>
          </cell>
          <cell r="Q1560">
            <v>1.1722999999999999</v>
          </cell>
        </row>
        <row r="1561">
          <cell r="K1561">
            <v>16.68</v>
          </cell>
          <cell r="Q1561">
            <v>1.1997</v>
          </cell>
        </row>
        <row r="1562">
          <cell r="K1562">
            <v>16.78</v>
          </cell>
          <cell r="Q1562">
            <v>1.2069000000000001</v>
          </cell>
        </row>
        <row r="1563">
          <cell r="K1563">
            <v>16.7</v>
          </cell>
          <cell r="Q1563">
            <v>1.2011000000000001</v>
          </cell>
        </row>
        <row r="1564">
          <cell r="K1564">
            <v>17.03</v>
          </cell>
          <cell r="Q1564">
            <v>1.2248000000000001</v>
          </cell>
        </row>
        <row r="1565">
          <cell r="K1565">
            <v>17.04</v>
          </cell>
          <cell r="Q1565">
            <v>1.2256</v>
          </cell>
        </row>
        <row r="1566">
          <cell r="K1566">
            <v>17.13</v>
          </cell>
          <cell r="Q1566">
            <v>1.232</v>
          </cell>
        </row>
        <row r="1567">
          <cell r="K1567">
            <v>17.72</v>
          </cell>
          <cell r="Q1567">
            <v>1.2745</v>
          </cell>
        </row>
        <row r="1568">
          <cell r="K1568">
            <v>17.62</v>
          </cell>
          <cell r="Q1568">
            <v>1.2673000000000001</v>
          </cell>
        </row>
        <row r="1569">
          <cell r="K1569">
            <v>17.690000000000001</v>
          </cell>
          <cell r="Q1569">
            <v>1.2723</v>
          </cell>
        </row>
        <row r="1570">
          <cell r="K1570">
            <v>17.489999999999998</v>
          </cell>
          <cell r="Q1570">
            <v>1.2579</v>
          </cell>
        </row>
        <row r="1571">
          <cell r="K1571">
            <v>17.77</v>
          </cell>
          <cell r="Q1571">
            <v>1.2781</v>
          </cell>
        </row>
        <row r="1572">
          <cell r="K1572">
            <v>17.7</v>
          </cell>
          <cell r="Q1572">
            <v>1.2729999999999999</v>
          </cell>
        </row>
        <row r="1573">
          <cell r="K1573">
            <v>17.7</v>
          </cell>
          <cell r="Q1573">
            <v>1.2729999999999999</v>
          </cell>
        </row>
        <row r="1574">
          <cell r="K1574">
            <v>17.899999999999999</v>
          </cell>
          <cell r="Q1574">
            <v>1.2874000000000001</v>
          </cell>
        </row>
        <row r="1575">
          <cell r="K1575">
            <v>18.059999999999999</v>
          </cell>
          <cell r="Q1575">
            <v>1.2988999999999999</v>
          </cell>
        </row>
        <row r="1576">
          <cell r="K1576">
            <v>18.04</v>
          </cell>
          <cell r="Q1576">
            <v>1.2975000000000001</v>
          </cell>
        </row>
        <row r="1577">
          <cell r="K1577">
            <v>18.190000000000001</v>
          </cell>
          <cell r="Q1577">
            <v>1.3083</v>
          </cell>
        </row>
        <row r="1578">
          <cell r="K1578">
            <v>18.32</v>
          </cell>
          <cell r="Q1578">
            <v>1.3176000000000001</v>
          </cell>
        </row>
        <row r="1579">
          <cell r="K1579">
            <v>18.27</v>
          </cell>
          <cell r="Q1579">
            <v>1.3140000000000001</v>
          </cell>
        </row>
        <row r="1580">
          <cell r="K1580">
            <v>18.190000000000001</v>
          </cell>
          <cell r="Q1580">
            <v>1.3083</v>
          </cell>
        </row>
        <row r="1581">
          <cell r="K1581">
            <v>18.29</v>
          </cell>
          <cell r="Q1581">
            <v>1.3052999999999999</v>
          </cell>
        </row>
        <row r="1582">
          <cell r="K1582">
            <v>18.28</v>
          </cell>
          <cell r="Q1582">
            <v>1.3046</v>
          </cell>
        </row>
        <row r="1583">
          <cell r="K1583">
            <v>18.61</v>
          </cell>
          <cell r="Q1583">
            <v>1.3281000000000001</v>
          </cell>
        </row>
        <row r="1584">
          <cell r="K1584">
            <v>18.64</v>
          </cell>
          <cell r="Q1584">
            <v>1.3303</v>
          </cell>
        </row>
        <row r="1585">
          <cell r="K1585">
            <v>18.559999999999999</v>
          </cell>
          <cell r="Q1585">
            <v>1.3246</v>
          </cell>
        </row>
        <row r="1586">
          <cell r="K1586">
            <v>18.43</v>
          </cell>
          <cell r="Q1586">
            <v>1.3152999999999999</v>
          </cell>
        </row>
        <row r="1587">
          <cell r="K1587">
            <v>18.510000000000002</v>
          </cell>
          <cell r="Q1587">
            <v>1.321</v>
          </cell>
        </row>
        <row r="1588">
          <cell r="K1588">
            <v>18.63</v>
          </cell>
          <cell r="Q1588">
            <v>1.3295999999999999</v>
          </cell>
        </row>
        <row r="1589">
          <cell r="K1589">
            <v>18.670000000000002</v>
          </cell>
          <cell r="Q1589">
            <v>1.3324</v>
          </cell>
        </row>
        <row r="1590">
          <cell r="K1590">
            <v>18.600000000000001</v>
          </cell>
          <cell r="Q1590">
            <v>1.3273999999999999</v>
          </cell>
        </row>
        <row r="1591">
          <cell r="K1591">
            <v>18.817499999999999</v>
          </cell>
          <cell r="Q1591">
            <v>1.3429</v>
          </cell>
        </row>
        <row r="1592">
          <cell r="K1592">
            <v>18.600000000000001</v>
          </cell>
          <cell r="Q1592">
            <v>1.3273999999999999</v>
          </cell>
        </row>
        <row r="1593">
          <cell r="K1593">
            <v>18.329999999999998</v>
          </cell>
          <cell r="Q1593">
            <v>1.3082</v>
          </cell>
        </row>
        <row r="1594">
          <cell r="K1594">
            <v>18.43</v>
          </cell>
          <cell r="Q1594">
            <v>1.3152999999999999</v>
          </cell>
        </row>
        <row r="1595">
          <cell r="K1595">
            <v>19.739999999999998</v>
          </cell>
          <cell r="Q1595">
            <v>1.4088000000000001</v>
          </cell>
        </row>
        <row r="1596">
          <cell r="K1596">
            <v>20.04</v>
          </cell>
          <cell r="Q1596">
            <v>1.4301999999999999</v>
          </cell>
        </row>
        <row r="1597">
          <cell r="K1597">
            <v>19.98</v>
          </cell>
          <cell r="Q1597">
            <v>1.4258999999999999</v>
          </cell>
        </row>
        <row r="1598">
          <cell r="K1598">
            <v>19.920000000000002</v>
          </cell>
          <cell r="Q1598">
            <v>1.4216</v>
          </cell>
        </row>
        <row r="1599">
          <cell r="K1599">
            <v>20.28</v>
          </cell>
          <cell r="Q1599">
            <v>1.4473</v>
          </cell>
        </row>
        <row r="1600">
          <cell r="K1600">
            <v>20.2</v>
          </cell>
          <cell r="Q1600">
            <v>1.4416</v>
          </cell>
        </row>
        <row r="1601">
          <cell r="K1601">
            <v>20.14</v>
          </cell>
          <cell r="Q1601">
            <v>1.4373</v>
          </cell>
        </row>
        <row r="1602">
          <cell r="K1602">
            <v>20.8</v>
          </cell>
          <cell r="Q1602">
            <v>1.4843999999999999</v>
          </cell>
        </row>
        <row r="1603">
          <cell r="K1603">
            <v>20.71</v>
          </cell>
          <cell r="Q1603">
            <v>1.478</v>
          </cell>
        </row>
        <row r="1604">
          <cell r="K1604">
            <v>20.75</v>
          </cell>
          <cell r="Q1604">
            <v>1.4809000000000001</v>
          </cell>
        </row>
        <row r="1605">
          <cell r="K1605">
            <v>20.56</v>
          </cell>
          <cell r="Q1605">
            <v>1.4673</v>
          </cell>
        </row>
        <row r="1606">
          <cell r="K1606">
            <v>20.87</v>
          </cell>
          <cell r="Q1606">
            <v>1.4894000000000001</v>
          </cell>
        </row>
        <row r="1607">
          <cell r="K1607">
            <v>21.28</v>
          </cell>
          <cell r="Q1607">
            <v>1.5186999999999999</v>
          </cell>
        </row>
        <row r="1608">
          <cell r="K1608">
            <v>21.31</v>
          </cell>
          <cell r="Q1608">
            <v>1.5207999999999999</v>
          </cell>
        </row>
        <row r="1609">
          <cell r="K1609">
            <v>21.27</v>
          </cell>
          <cell r="Q1609">
            <v>1.518</v>
          </cell>
        </row>
        <row r="1610">
          <cell r="K1610">
            <v>21.33</v>
          </cell>
          <cell r="Q1610">
            <v>1.5223</v>
          </cell>
        </row>
        <row r="1611">
          <cell r="K1611">
            <v>21.5</v>
          </cell>
          <cell r="Q1611">
            <v>1.5344</v>
          </cell>
        </row>
        <row r="1612">
          <cell r="K1612">
            <v>21.46</v>
          </cell>
          <cell r="Q1612">
            <v>1.5315000000000001</v>
          </cell>
        </row>
        <row r="1613">
          <cell r="K1613">
            <v>21.44</v>
          </cell>
          <cell r="Q1613">
            <v>1.5301</v>
          </cell>
        </row>
        <row r="1614">
          <cell r="K1614">
            <v>21.52</v>
          </cell>
          <cell r="Q1614">
            <v>1.5358000000000001</v>
          </cell>
        </row>
        <row r="1615">
          <cell r="K1615">
            <v>21.44</v>
          </cell>
          <cell r="Q1615">
            <v>1.5301</v>
          </cell>
        </row>
        <row r="1616">
          <cell r="K1616">
            <v>20.82</v>
          </cell>
          <cell r="Q1616">
            <v>1.4859</v>
          </cell>
        </row>
        <row r="1617">
          <cell r="K1617">
            <v>20.37</v>
          </cell>
          <cell r="Q1617">
            <v>1.4537</v>
          </cell>
        </row>
        <row r="1618">
          <cell r="K1618">
            <v>20.58</v>
          </cell>
          <cell r="Q1618">
            <v>1.4686999999999999</v>
          </cell>
        </row>
        <row r="1619">
          <cell r="K1619">
            <v>20.82</v>
          </cell>
          <cell r="Q1619">
            <v>1.4859</v>
          </cell>
        </row>
        <row r="1620">
          <cell r="K1620">
            <v>20.92</v>
          </cell>
          <cell r="Q1620">
            <v>1.4930000000000001</v>
          </cell>
        </row>
        <row r="1621">
          <cell r="K1621">
            <v>20.25</v>
          </cell>
          <cell r="Q1621">
            <v>1.4452</v>
          </cell>
        </row>
        <row r="1622">
          <cell r="K1622">
            <v>20.32</v>
          </cell>
          <cell r="Q1622">
            <v>1.4501999999999999</v>
          </cell>
        </row>
        <row r="1623">
          <cell r="K1623">
            <v>20.75</v>
          </cell>
          <cell r="Q1623">
            <v>1.4809000000000001</v>
          </cell>
        </row>
        <row r="1624">
          <cell r="K1624">
            <v>20.37</v>
          </cell>
          <cell r="Q1624">
            <v>1.4537</v>
          </cell>
        </row>
        <row r="1625">
          <cell r="K1625">
            <v>20.38</v>
          </cell>
          <cell r="Q1625">
            <v>1.4544999999999999</v>
          </cell>
        </row>
        <row r="1626">
          <cell r="K1626">
            <v>20.627500000000001</v>
          </cell>
          <cell r="Q1626">
            <v>1.4721</v>
          </cell>
        </row>
        <row r="1627">
          <cell r="K1627">
            <v>20.63</v>
          </cell>
          <cell r="Q1627">
            <v>1.4722999999999999</v>
          </cell>
        </row>
        <row r="1628">
          <cell r="K1628">
            <v>20.100000000000001</v>
          </cell>
          <cell r="Q1628">
            <v>1.4345000000000001</v>
          </cell>
        </row>
        <row r="1629">
          <cell r="K1629">
            <v>20.36</v>
          </cell>
          <cell r="Q1629">
            <v>1.4530000000000001</v>
          </cell>
        </row>
        <row r="1630">
          <cell r="K1630">
            <v>19.920000000000002</v>
          </cell>
          <cell r="Q1630">
            <v>1.4216</v>
          </cell>
        </row>
        <row r="1631">
          <cell r="K1631">
            <v>19.61</v>
          </cell>
          <cell r="Q1631">
            <v>1.3995</v>
          </cell>
        </row>
        <row r="1632">
          <cell r="K1632">
            <v>18.95</v>
          </cell>
          <cell r="Q1632">
            <v>1.3524</v>
          </cell>
        </row>
        <row r="1633">
          <cell r="K1633">
            <v>19.22</v>
          </cell>
          <cell r="Q1633">
            <v>1.3716999999999999</v>
          </cell>
        </row>
        <row r="1634">
          <cell r="K1634">
            <v>19.25</v>
          </cell>
          <cell r="Q1634">
            <v>1.3737999999999999</v>
          </cell>
        </row>
        <row r="1635">
          <cell r="K1635">
            <v>19.72</v>
          </cell>
          <cell r="Q1635">
            <v>1.4074</v>
          </cell>
        </row>
        <row r="1636">
          <cell r="K1636">
            <v>19.489999999999998</v>
          </cell>
          <cell r="Q1636">
            <v>1.3909</v>
          </cell>
        </row>
        <row r="1637">
          <cell r="K1637">
            <v>19.53</v>
          </cell>
          <cell r="Q1637">
            <v>1.3937999999999999</v>
          </cell>
        </row>
        <row r="1638">
          <cell r="K1638">
            <v>19.78</v>
          </cell>
          <cell r="Q1638">
            <v>1.4116</v>
          </cell>
        </row>
        <row r="1639">
          <cell r="K1639">
            <v>19.75</v>
          </cell>
          <cell r="Q1639">
            <v>1.4095</v>
          </cell>
        </row>
        <row r="1640">
          <cell r="K1640">
            <v>19.75</v>
          </cell>
          <cell r="Q1640">
            <v>1.4095</v>
          </cell>
        </row>
        <row r="1641">
          <cell r="K1641">
            <v>19.86</v>
          </cell>
          <cell r="Q1641">
            <v>1.4173</v>
          </cell>
        </row>
        <row r="1642">
          <cell r="K1642">
            <v>20.11</v>
          </cell>
          <cell r="Q1642">
            <v>1.4352</v>
          </cell>
        </row>
        <row r="1643">
          <cell r="K1643">
            <v>20.05</v>
          </cell>
          <cell r="Q1643">
            <v>1.4098999999999999</v>
          </cell>
        </row>
        <row r="1644">
          <cell r="K1644">
            <v>20.34</v>
          </cell>
          <cell r="Q1644">
            <v>1.4302999999999999</v>
          </cell>
        </row>
        <row r="1645">
          <cell r="K1645">
            <v>20.53</v>
          </cell>
          <cell r="Q1645">
            <v>1.4436</v>
          </cell>
        </row>
        <row r="1646">
          <cell r="K1646">
            <v>20.329999999999998</v>
          </cell>
          <cell r="Q1646">
            <v>1.4296</v>
          </cell>
        </row>
        <row r="1647">
          <cell r="K1647">
            <v>20.55</v>
          </cell>
          <cell r="Q1647">
            <v>1.4450000000000001</v>
          </cell>
        </row>
        <row r="1648">
          <cell r="K1648">
            <v>20.350000000000001</v>
          </cell>
          <cell r="Q1648">
            <v>1.431</v>
          </cell>
        </row>
        <row r="1649">
          <cell r="K1649">
            <v>20.190000000000001</v>
          </cell>
          <cell r="Q1649">
            <v>1.4197</v>
          </cell>
        </row>
        <row r="1650">
          <cell r="K1650">
            <v>20.18</v>
          </cell>
          <cell r="Q1650">
            <v>1.419</v>
          </cell>
        </row>
        <row r="1651">
          <cell r="K1651">
            <v>20.010000000000002</v>
          </cell>
          <cell r="Q1651">
            <v>1.4071</v>
          </cell>
        </row>
        <row r="1652">
          <cell r="K1652">
            <v>19.940000000000001</v>
          </cell>
          <cell r="Q1652">
            <v>1.4021999999999999</v>
          </cell>
        </row>
        <row r="1653">
          <cell r="K1653">
            <v>20</v>
          </cell>
          <cell r="Q1653">
            <v>1.4064000000000001</v>
          </cell>
        </row>
        <row r="1654">
          <cell r="K1654">
            <v>20.04</v>
          </cell>
          <cell r="Q1654">
            <v>1.4092</v>
          </cell>
        </row>
        <row r="1655">
          <cell r="K1655">
            <v>19.98</v>
          </cell>
          <cell r="Q1655">
            <v>1.405</v>
          </cell>
        </row>
        <row r="1656">
          <cell r="K1656">
            <v>20.2699</v>
          </cell>
          <cell r="Q1656">
            <v>1.4254</v>
          </cell>
        </row>
        <row r="1657">
          <cell r="K1657">
            <v>20.399999999999999</v>
          </cell>
          <cell r="Q1657">
            <v>1.4345000000000001</v>
          </cell>
        </row>
        <row r="1658">
          <cell r="K1658">
            <v>19.95</v>
          </cell>
          <cell r="Q1658">
            <v>1.4029</v>
          </cell>
        </row>
        <row r="1659">
          <cell r="K1659">
            <v>19.89</v>
          </cell>
          <cell r="Q1659">
            <v>1.3986000000000001</v>
          </cell>
        </row>
        <row r="1660">
          <cell r="K1660">
            <v>20.100000000000001</v>
          </cell>
          <cell r="Q1660">
            <v>1.4134</v>
          </cell>
        </row>
        <row r="1661">
          <cell r="K1661">
            <v>20.65</v>
          </cell>
          <cell r="Q1661">
            <v>1.4520999999999999</v>
          </cell>
        </row>
        <row r="1662">
          <cell r="K1662">
            <v>20.6</v>
          </cell>
          <cell r="Q1662">
            <v>1.4486000000000001</v>
          </cell>
        </row>
        <row r="1663">
          <cell r="K1663">
            <v>20.45</v>
          </cell>
          <cell r="Q1663">
            <v>1.4379999999999999</v>
          </cell>
        </row>
        <row r="1664">
          <cell r="K1664">
            <v>20.48</v>
          </cell>
          <cell r="Q1664">
            <v>1.4400999999999999</v>
          </cell>
        </row>
        <row r="1665">
          <cell r="K1665">
            <v>20.64</v>
          </cell>
          <cell r="Q1665">
            <v>1.4514</v>
          </cell>
        </row>
        <row r="1666">
          <cell r="K1666">
            <v>20.27</v>
          </cell>
          <cell r="Q1666">
            <v>1.4254</v>
          </cell>
        </row>
        <row r="1667">
          <cell r="K1667">
            <v>19.899999999999999</v>
          </cell>
          <cell r="Q1667">
            <v>1.3993</v>
          </cell>
        </row>
        <row r="1668">
          <cell r="K1668">
            <v>20.010000000000002</v>
          </cell>
          <cell r="Q1668">
            <v>1.4071</v>
          </cell>
        </row>
        <row r="1669">
          <cell r="K1669">
            <v>20.07</v>
          </cell>
          <cell r="Q1669">
            <v>1.4113</v>
          </cell>
        </row>
        <row r="1670">
          <cell r="K1670">
            <v>20.3</v>
          </cell>
          <cell r="Q1670">
            <v>1.4275</v>
          </cell>
        </row>
        <row r="1671">
          <cell r="K1671">
            <v>20.09</v>
          </cell>
          <cell r="Q1671">
            <v>1.4127000000000001</v>
          </cell>
        </row>
        <row r="1672">
          <cell r="K1672">
            <v>20.14</v>
          </cell>
          <cell r="Q1672">
            <v>1.4161999999999999</v>
          </cell>
        </row>
        <row r="1673">
          <cell r="K1673">
            <v>19.89</v>
          </cell>
          <cell r="Q1673">
            <v>1.3986000000000001</v>
          </cell>
        </row>
        <row r="1674">
          <cell r="K1674">
            <v>19.760000000000002</v>
          </cell>
          <cell r="Q1674">
            <v>1.3895</v>
          </cell>
        </row>
        <row r="1675">
          <cell r="K1675">
            <v>19.59</v>
          </cell>
          <cell r="Q1675">
            <v>1.3774999999999999</v>
          </cell>
        </row>
        <row r="1676">
          <cell r="K1676">
            <v>19.760000000000002</v>
          </cell>
          <cell r="Q1676">
            <v>1.3895</v>
          </cell>
        </row>
        <row r="1677">
          <cell r="K1677">
            <v>19.96</v>
          </cell>
          <cell r="Q1677">
            <v>1.4036</v>
          </cell>
        </row>
        <row r="1678">
          <cell r="K1678">
            <v>19.62</v>
          </cell>
          <cell r="Q1678">
            <v>1.3796999999999999</v>
          </cell>
        </row>
        <row r="1679">
          <cell r="K1679">
            <v>19.39</v>
          </cell>
          <cell r="Q1679">
            <v>1.3634999999999999</v>
          </cell>
        </row>
        <row r="1680">
          <cell r="K1680">
            <v>19.100000000000001</v>
          </cell>
          <cell r="Q1680">
            <v>1.3431</v>
          </cell>
        </row>
        <row r="1681">
          <cell r="K1681">
            <v>19.22</v>
          </cell>
          <cell r="Q1681">
            <v>1.3514999999999999</v>
          </cell>
        </row>
        <row r="1682">
          <cell r="K1682">
            <v>19.420000000000002</v>
          </cell>
          <cell r="Q1682">
            <v>1.3655999999999999</v>
          </cell>
        </row>
        <row r="1683">
          <cell r="K1683">
            <v>19.440000000000001</v>
          </cell>
          <cell r="Q1683">
            <v>1.367</v>
          </cell>
        </row>
        <row r="1684">
          <cell r="K1684">
            <v>19.64</v>
          </cell>
          <cell r="Q1684">
            <v>1.3811</v>
          </cell>
        </row>
        <row r="1685">
          <cell r="K1685">
            <v>19.13</v>
          </cell>
          <cell r="Q1685">
            <v>1.3452</v>
          </cell>
        </row>
        <row r="1686">
          <cell r="K1686">
            <v>19.09</v>
          </cell>
          <cell r="Q1686">
            <v>1.3424</v>
          </cell>
        </row>
        <row r="1687">
          <cell r="K1687">
            <v>18.82</v>
          </cell>
          <cell r="Q1687">
            <v>1.3233999999999999</v>
          </cell>
        </row>
        <row r="1688">
          <cell r="K1688">
            <v>18.46</v>
          </cell>
          <cell r="Q1688">
            <v>1.2981</v>
          </cell>
        </row>
        <row r="1689">
          <cell r="K1689">
            <v>18.48</v>
          </cell>
          <cell r="Q1689">
            <v>1.2995000000000001</v>
          </cell>
        </row>
        <row r="1690">
          <cell r="K1690">
            <v>18.510000000000002</v>
          </cell>
          <cell r="Q1690">
            <v>1.3016000000000001</v>
          </cell>
        </row>
        <row r="1691">
          <cell r="K1691">
            <v>18.579999999999998</v>
          </cell>
          <cell r="Q1691">
            <v>1.3065</v>
          </cell>
        </row>
        <row r="1692">
          <cell r="K1692">
            <v>18.32</v>
          </cell>
          <cell r="Q1692">
            <v>1.2882</v>
          </cell>
        </row>
        <row r="1693">
          <cell r="K1693">
            <v>18.39</v>
          </cell>
          <cell r="Q1693">
            <v>1.2931999999999999</v>
          </cell>
        </row>
        <row r="1694">
          <cell r="K1694">
            <v>18.600000000000001</v>
          </cell>
          <cell r="Q1694">
            <v>1.3079000000000001</v>
          </cell>
        </row>
        <row r="1695">
          <cell r="K1695">
            <v>18.39</v>
          </cell>
          <cell r="Q1695">
            <v>1.2931999999999999</v>
          </cell>
        </row>
        <row r="1696">
          <cell r="K1696">
            <v>18.440000000000001</v>
          </cell>
          <cell r="Q1696">
            <v>1.2967</v>
          </cell>
        </row>
        <row r="1697">
          <cell r="K1697">
            <v>18.489999999999998</v>
          </cell>
          <cell r="Q1697">
            <v>1.3002</v>
          </cell>
        </row>
        <row r="1698">
          <cell r="K1698">
            <v>18.48</v>
          </cell>
          <cell r="Q1698">
            <v>1.2995000000000001</v>
          </cell>
        </row>
        <row r="1699">
          <cell r="K1699">
            <v>18.809999999999999</v>
          </cell>
          <cell r="Q1699">
            <v>1.3227</v>
          </cell>
        </row>
        <row r="1700">
          <cell r="K1700">
            <v>18.559999999999999</v>
          </cell>
          <cell r="Q1700">
            <v>1.3050999999999999</v>
          </cell>
        </row>
        <row r="1701">
          <cell r="K1701">
            <v>18.38</v>
          </cell>
          <cell r="Q1701">
            <v>1.2925</v>
          </cell>
        </row>
        <row r="1702">
          <cell r="K1702">
            <v>17.97</v>
          </cell>
          <cell r="Q1702">
            <v>1.2636000000000001</v>
          </cell>
        </row>
        <row r="1703">
          <cell r="K1703">
            <v>18.28</v>
          </cell>
          <cell r="Q1703">
            <v>1.2854000000000001</v>
          </cell>
        </row>
        <row r="1704">
          <cell r="K1704">
            <v>18.440000000000001</v>
          </cell>
          <cell r="Q1704">
            <v>1.2967</v>
          </cell>
        </row>
        <row r="1705">
          <cell r="K1705">
            <v>18.559999999999999</v>
          </cell>
          <cell r="Q1705">
            <v>1.3050999999999999</v>
          </cell>
        </row>
        <row r="1706">
          <cell r="K1706">
            <v>18.86</v>
          </cell>
          <cell r="Q1706">
            <v>1.3357000000000001</v>
          </cell>
        </row>
        <row r="1707">
          <cell r="K1707">
            <v>19.2</v>
          </cell>
          <cell r="Q1707">
            <v>1.3597999999999999</v>
          </cell>
        </row>
        <row r="1708">
          <cell r="K1708">
            <v>19.04</v>
          </cell>
          <cell r="Q1708">
            <v>1.3485</v>
          </cell>
        </row>
        <row r="1709">
          <cell r="K1709">
            <v>19.05</v>
          </cell>
          <cell r="Q1709">
            <v>1.3492</v>
          </cell>
        </row>
        <row r="1710">
          <cell r="K1710">
            <v>19.3</v>
          </cell>
          <cell r="Q1710">
            <v>1.3669</v>
          </cell>
        </row>
        <row r="1711">
          <cell r="K1711">
            <v>18.989999999999998</v>
          </cell>
          <cell r="Q1711">
            <v>1.3449</v>
          </cell>
        </row>
        <row r="1712">
          <cell r="K1712">
            <v>18.63</v>
          </cell>
          <cell r="Q1712">
            <v>1.3193999999999999</v>
          </cell>
        </row>
        <row r="1713">
          <cell r="K1713">
            <v>18.38</v>
          </cell>
          <cell r="Q1713">
            <v>1.3017000000000001</v>
          </cell>
        </row>
        <row r="1714">
          <cell r="K1714">
            <v>18.510000000000002</v>
          </cell>
          <cell r="Q1714">
            <v>1.3109</v>
          </cell>
        </row>
        <row r="1715">
          <cell r="K1715">
            <v>18.53</v>
          </cell>
          <cell r="Q1715">
            <v>1.3124</v>
          </cell>
        </row>
        <row r="1716">
          <cell r="K1716">
            <v>18.41</v>
          </cell>
          <cell r="Q1716">
            <v>1.3039000000000001</v>
          </cell>
        </row>
        <row r="1717">
          <cell r="K1717">
            <v>18.29</v>
          </cell>
          <cell r="Q1717">
            <v>1.2954000000000001</v>
          </cell>
        </row>
        <row r="1718">
          <cell r="K1718">
            <v>18.579999999999998</v>
          </cell>
          <cell r="Q1718">
            <v>1.3159000000000001</v>
          </cell>
        </row>
        <row r="1719">
          <cell r="K1719">
            <v>18.79</v>
          </cell>
          <cell r="Q1719">
            <v>1.3308</v>
          </cell>
        </row>
        <row r="1720">
          <cell r="K1720">
            <v>19.16</v>
          </cell>
          <cell r="Q1720">
            <v>1.357</v>
          </cell>
        </row>
        <row r="1721">
          <cell r="K1721">
            <v>19.04</v>
          </cell>
          <cell r="Q1721">
            <v>1.3485</v>
          </cell>
        </row>
        <row r="1722">
          <cell r="K1722">
            <v>18.96</v>
          </cell>
          <cell r="Q1722">
            <v>1.3428</v>
          </cell>
        </row>
        <row r="1723">
          <cell r="K1723">
            <v>18.559999999999999</v>
          </cell>
          <cell r="Q1723">
            <v>1.3145</v>
          </cell>
        </row>
        <row r="1724">
          <cell r="K1724">
            <v>18.11</v>
          </cell>
          <cell r="Q1724">
            <v>1.2826</v>
          </cell>
        </row>
        <row r="1725">
          <cell r="K1725">
            <v>18.11</v>
          </cell>
          <cell r="Q1725">
            <v>1.2826</v>
          </cell>
        </row>
        <row r="1726">
          <cell r="K1726">
            <v>17.91</v>
          </cell>
          <cell r="Q1726">
            <v>1.2685</v>
          </cell>
        </row>
        <row r="1727">
          <cell r="K1727">
            <v>17.97</v>
          </cell>
          <cell r="Q1727">
            <v>1.2726999999999999</v>
          </cell>
        </row>
        <row r="1728">
          <cell r="K1728">
            <v>17.21</v>
          </cell>
          <cell r="Q1728">
            <v>1.2189000000000001</v>
          </cell>
        </row>
        <row r="1729">
          <cell r="K1729">
            <v>17.47</v>
          </cell>
          <cell r="Q1729">
            <v>1.2373000000000001</v>
          </cell>
        </row>
        <row r="1730">
          <cell r="K1730">
            <v>16.47</v>
          </cell>
          <cell r="Q1730">
            <v>1.1665000000000001</v>
          </cell>
        </row>
        <row r="1731">
          <cell r="K1731">
            <v>16.510000000000002</v>
          </cell>
          <cell r="Q1731">
            <v>1.1693</v>
          </cell>
        </row>
        <row r="1732">
          <cell r="K1732">
            <v>15.43</v>
          </cell>
          <cell r="Q1732">
            <v>1.0928</v>
          </cell>
        </row>
        <row r="1733">
          <cell r="K1733">
            <v>15.96</v>
          </cell>
          <cell r="Q1733">
            <v>1.1303000000000001</v>
          </cell>
        </row>
        <row r="1734">
          <cell r="K1734">
            <v>15.09</v>
          </cell>
          <cell r="Q1734">
            <v>1.0687</v>
          </cell>
        </row>
        <row r="1735">
          <cell r="K1735">
            <v>15.68</v>
          </cell>
          <cell r="Q1735">
            <v>1.1105</v>
          </cell>
        </row>
        <row r="1736">
          <cell r="K1736">
            <v>15.88</v>
          </cell>
          <cell r="Q1736">
            <v>1.1247</v>
          </cell>
        </row>
        <row r="1737">
          <cell r="K1737">
            <v>16.39</v>
          </cell>
          <cell r="Q1737">
            <v>1.1608000000000001</v>
          </cell>
        </row>
        <row r="1738">
          <cell r="K1738">
            <v>16.149999999999999</v>
          </cell>
          <cell r="Q1738">
            <v>1.1437999999999999</v>
          </cell>
        </row>
        <row r="1739">
          <cell r="K1739">
            <v>16.23</v>
          </cell>
          <cell r="Q1739">
            <v>1.1495</v>
          </cell>
        </row>
        <row r="1740">
          <cell r="K1740">
            <v>15.34</v>
          </cell>
          <cell r="Q1740">
            <v>1.0864</v>
          </cell>
        </row>
        <row r="1741">
          <cell r="K1741">
            <v>15.09</v>
          </cell>
          <cell r="Q1741">
            <v>1.0687</v>
          </cell>
        </row>
        <row r="1742">
          <cell r="K1742">
            <v>15.11</v>
          </cell>
          <cell r="Q1742">
            <v>1.0701000000000001</v>
          </cell>
        </row>
        <row r="1743">
          <cell r="K1743">
            <v>15.54</v>
          </cell>
          <cell r="Q1743">
            <v>1.1006</v>
          </cell>
        </row>
        <row r="1744">
          <cell r="K1744">
            <v>15.72</v>
          </cell>
          <cell r="Q1744">
            <v>1.1133</v>
          </cell>
        </row>
        <row r="1745">
          <cell r="K1745">
            <v>15.45</v>
          </cell>
          <cell r="Q1745">
            <v>1.0942000000000001</v>
          </cell>
        </row>
        <row r="1746">
          <cell r="K1746">
            <v>15.54</v>
          </cell>
          <cell r="Q1746">
            <v>1.1006</v>
          </cell>
        </row>
        <row r="1747">
          <cell r="K1747">
            <v>16.04</v>
          </cell>
          <cell r="Q1747">
            <v>1.1359999999999999</v>
          </cell>
        </row>
        <row r="1748">
          <cell r="K1748">
            <v>16.12</v>
          </cell>
          <cell r="Q1748">
            <v>1.1416999999999999</v>
          </cell>
        </row>
        <row r="1749">
          <cell r="K1749">
            <v>16.309999999999999</v>
          </cell>
          <cell r="Q1749">
            <v>1.1551</v>
          </cell>
        </row>
        <row r="1750">
          <cell r="K1750">
            <v>16.2</v>
          </cell>
          <cell r="Q1750">
            <v>1.1473</v>
          </cell>
        </row>
        <row r="1751">
          <cell r="K1751">
            <v>15.76</v>
          </cell>
          <cell r="Q1751">
            <v>1.1162000000000001</v>
          </cell>
        </row>
        <row r="1752">
          <cell r="K1752">
            <v>15.25</v>
          </cell>
          <cell r="Q1752">
            <v>1.0801000000000001</v>
          </cell>
        </row>
        <row r="1753">
          <cell r="K1753">
            <v>15.8</v>
          </cell>
          <cell r="Q1753">
            <v>1.119</v>
          </cell>
        </row>
        <row r="1754">
          <cell r="K1754">
            <v>15.59</v>
          </cell>
          <cell r="Q1754">
            <v>1.1041000000000001</v>
          </cell>
        </row>
        <row r="1755">
          <cell r="K1755">
            <v>15.09</v>
          </cell>
          <cell r="Q1755">
            <v>1.0687</v>
          </cell>
        </row>
        <row r="1756">
          <cell r="K1756">
            <v>15.01</v>
          </cell>
          <cell r="Q1756">
            <v>1.0630999999999999</v>
          </cell>
        </row>
        <row r="1757">
          <cell r="K1757">
            <v>15.41</v>
          </cell>
          <cell r="Q1757">
            <v>1.0913999999999999</v>
          </cell>
        </row>
        <row r="1758">
          <cell r="K1758">
            <v>15.79</v>
          </cell>
          <cell r="Q1758">
            <v>1.1183000000000001</v>
          </cell>
        </row>
        <row r="1759">
          <cell r="K1759">
            <v>16.079999999999998</v>
          </cell>
          <cell r="Q1759">
            <v>1.1388</v>
          </cell>
        </row>
        <row r="1760">
          <cell r="K1760">
            <v>16.329999999999998</v>
          </cell>
          <cell r="Q1760">
            <v>1.1566000000000001</v>
          </cell>
        </row>
        <row r="1761">
          <cell r="K1761">
            <v>16.18</v>
          </cell>
          <cell r="Q1761">
            <v>1.1458999999999999</v>
          </cell>
        </row>
        <row r="1762">
          <cell r="K1762">
            <v>16.04</v>
          </cell>
          <cell r="Q1762">
            <v>1.1359999999999999</v>
          </cell>
        </row>
        <row r="1763">
          <cell r="K1763">
            <v>15.38</v>
          </cell>
          <cell r="Q1763">
            <v>1.0892999999999999</v>
          </cell>
        </row>
        <row r="1764">
          <cell r="K1764">
            <v>15.04</v>
          </cell>
          <cell r="Q1764">
            <v>1.0651999999999999</v>
          </cell>
        </row>
        <row r="1765">
          <cell r="K1765">
            <v>15.21</v>
          </cell>
          <cell r="Q1765">
            <v>1.0771999999999999</v>
          </cell>
        </row>
        <row r="1766">
          <cell r="K1766">
            <v>15.57</v>
          </cell>
          <cell r="Q1766">
            <v>1.1027</v>
          </cell>
        </row>
        <row r="1767">
          <cell r="K1767">
            <v>15.76</v>
          </cell>
          <cell r="Q1767">
            <v>1.1162000000000001</v>
          </cell>
        </row>
        <row r="1768">
          <cell r="K1768">
            <v>15.45</v>
          </cell>
          <cell r="Q1768">
            <v>1.0942000000000001</v>
          </cell>
        </row>
        <row r="1769">
          <cell r="K1769">
            <v>15.86</v>
          </cell>
          <cell r="Q1769">
            <v>1.1233</v>
          </cell>
        </row>
        <row r="1770">
          <cell r="K1770">
            <v>15.22</v>
          </cell>
          <cell r="Q1770">
            <v>1.0763</v>
          </cell>
        </row>
        <row r="1771">
          <cell r="K1771">
            <v>14.69</v>
          </cell>
          <cell r="Q1771">
            <v>1.0387999999999999</v>
          </cell>
        </row>
        <row r="1772">
          <cell r="K1772">
            <v>14.86</v>
          </cell>
          <cell r="Q1772">
            <v>1.0508</v>
          </cell>
        </row>
        <row r="1773">
          <cell r="K1773">
            <v>15.27</v>
          </cell>
          <cell r="Q1773">
            <v>1.0798000000000001</v>
          </cell>
        </row>
        <row r="1774">
          <cell r="K1774">
            <v>15.53</v>
          </cell>
          <cell r="Q1774">
            <v>1.0982000000000001</v>
          </cell>
        </row>
        <row r="1775">
          <cell r="K1775">
            <v>15.5</v>
          </cell>
          <cell r="Q1775">
            <v>1.0961000000000001</v>
          </cell>
        </row>
        <row r="1776">
          <cell r="K1776">
            <v>16.14</v>
          </cell>
          <cell r="Q1776">
            <v>1.1414</v>
          </cell>
        </row>
        <row r="1777">
          <cell r="K1777">
            <v>16.14</v>
          </cell>
          <cell r="Q1777">
            <v>1.1414</v>
          </cell>
        </row>
        <row r="1778">
          <cell r="K1778">
            <v>16.399999999999999</v>
          </cell>
          <cell r="Q1778">
            <v>1.1597999999999999</v>
          </cell>
        </row>
        <row r="1779">
          <cell r="K1779">
            <v>16.22</v>
          </cell>
          <cell r="Q1779">
            <v>1.147</v>
          </cell>
        </row>
        <row r="1780">
          <cell r="K1780">
            <v>16.600000000000001</v>
          </cell>
          <cell r="Q1780">
            <v>1.1738999999999999</v>
          </cell>
        </row>
        <row r="1781">
          <cell r="K1781">
            <v>16.23</v>
          </cell>
          <cell r="Q1781">
            <v>1.1476999999999999</v>
          </cell>
        </row>
        <row r="1782">
          <cell r="K1782">
            <v>16.71</v>
          </cell>
          <cell r="Q1782">
            <v>1.1817</v>
          </cell>
        </row>
        <row r="1783">
          <cell r="K1783">
            <v>16.52</v>
          </cell>
          <cell r="Q1783">
            <v>1.1681999999999999</v>
          </cell>
        </row>
        <row r="1784">
          <cell r="K1784">
            <v>16.63</v>
          </cell>
          <cell r="Q1784">
            <v>1.1759999999999999</v>
          </cell>
        </row>
        <row r="1785">
          <cell r="K1785">
            <v>16.309999999999999</v>
          </cell>
          <cell r="Q1785">
            <v>1.1534</v>
          </cell>
        </row>
        <row r="1786">
          <cell r="K1786">
            <v>16.45</v>
          </cell>
          <cell r="Q1786">
            <v>1.1633</v>
          </cell>
        </row>
        <row r="1787">
          <cell r="K1787">
            <v>16.22</v>
          </cell>
          <cell r="Q1787">
            <v>1.147</v>
          </cell>
        </row>
        <row r="1788">
          <cell r="K1788">
            <v>16.350000000000001</v>
          </cell>
          <cell r="Q1788">
            <v>1.1561999999999999</v>
          </cell>
        </row>
        <row r="1789">
          <cell r="K1789">
            <v>17.225000000000001</v>
          </cell>
          <cell r="Q1789">
            <v>1.2181</v>
          </cell>
        </row>
        <row r="1790">
          <cell r="K1790">
            <v>17.25</v>
          </cell>
          <cell r="Q1790">
            <v>1.2199</v>
          </cell>
        </row>
        <row r="1791">
          <cell r="K1791">
            <v>16.71</v>
          </cell>
          <cell r="Q1791">
            <v>1.1817</v>
          </cell>
        </row>
        <row r="1792">
          <cell r="K1792">
            <v>16.02</v>
          </cell>
          <cell r="Q1792">
            <v>1.1329</v>
          </cell>
        </row>
        <row r="1793">
          <cell r="K1793">
            <v>16.25</v>
          </cell>
          <cell r="Q1793">
            <v>1.1491</v>
          </cell>
        </row>
        <row r="1794">
          <cell r="K1794">
            <v>16.670000000000002</v>
          </cell>
          <cell r="Q1794">
            <v>1.1788000000000001</v>
          </cell>
        </row>
        <row r="1795">
          <cell r="K1795">
            <v>16.39</v>
          </cell>
          <cell r="Q1795">
            <v>1.159</v>
          </cell>
        </row>
        <row r="1796">
          <cell r="K1796">
            <v>16.39</v>
          </cell>
          <cell r="Q1796">
            <v>1.159</v>
          </cell>
        </row>
        <row r="1797">
          <cell r="K1797">
            <v>16.48</v>
          </cell>
          <cell r="Q1797">
            <v>1.1654</v>
          </cell>
        </row>
        <row r="1798">
          <cell r="K1798">
            <v>15.85</v>
          </cell>
          <cell r="Q1798">
            <v>1.1209</v>
          </cell>
        </row>
        <row r="1799">
          <cell r="K1799">
            <v>16.059999999999999</v>
          </cell>
          <cell r="Q1799">
            <v>1.1356999999999999</v>
          </cell>
        </row>
        <row r="1800">
          <cell r="K1800">
            <v>16.3</v>
          </cell>
          <cell r="Q1800">
            <v>1.1527000000000001</v>
          </cell>
        </row>
        <row r="1801">
          <cell r="K1801">
            <v>16.100000000000001</v>
          </cell>
          <cell r="Q1801">
            <v>1.1385000000000001</v>
          </cell>
        </row>
        <row r="1802">
          <cell r="K1802">
            <v>16.2</v>
          </cell>
          <cell r="Q1802">
            <v>1.1456</v>
          </cell>
        </row>
        <row r="1803">
          <cell r="K1803">
            <v>15.95</v>
          </cell>
          <cell r="Q1803">
            <v>1.1278999999999999</v>
          </cell>
        </row>
        <row r="1804">
          <cell r="K1804">
            <v>15.64</v>
          </cell>
          <cell r="Q1804">
            <v>1.1060000000000001</v>
          </cell>
        </row>
        <row r="1805">
          <cell r="K1805">
            <v>15.65</v>
          </cell>
          <cell r="Q1805">
            <v>1.1067</v>
          </cell>
        </row>
        <row r="1806">
          <cell r="K1806">
            <v>15.24</v>
          </cell>
          <cell r="Q1806">
            <v>1.0777000000000001</v>
          </cell>
        </row>
        <row r="1807">
          <cell r="K1807">
            <v>14.99</v>
          </cell>
          <cell r="Q1807">
            <v>1.06</v>
          </cell>
        </row>
        <row r="1808">
          <cell r="K1808">
            <v>14.73</v>
          </cell>
          <cell r="Q1808">
            <v>1.0417000000000001</v>
          </cell>
        </row>
        <row r="1809">
          <cell r="K1809">
            <v>14.7</v>
          </cell>
          <cell r="Q1809">
            <v>1.0395000000000001</v>
          </cell>
        </row>
        <row r="1810">
          <cell r="K1810">
            <v>14.8</v>
          </cell>
          <cell r="Q1810">
            <v>1.0466</v>
          </cell>
        </row>
        <row r="1811">
          <cell r="K1811">
            <v>14.92</v>
          </cell>
          <cell r="Q1811">
            <v>1.0550999999999999</v>
          </cell>
        </row>
        <row r="1812">
          <cell r="K1812">
            <v>15.91</v>
          </cell>
          <cell r="Q1812">
            <v>1.1251</v>
          </cell>
        </row>
        <row r="1813">
          <cell r="K1813">
            <v>15.91</v>
          </cell>
          <cell r="Q1813">
            <v>1.1251</v>
          </cell>
        </row>
        <row r="1814">
          <cell r="K1814">
            <v>16.09</v>
          </cell>
          <cell r="Q1814">
            <v>1.1377999999999999</v>
          </cell>
        </row>
        <row r="1815">
          <cell r="K1815">
            <v>16.329999999999998</v>
          </cell>
          <cell r="Q1815">
            <v>1.1548</v>
          </cell>
        </row>
        <row r="1816">
          <cell r="K1816">
            <v>16.72</v>
          </cell>
          <cell r="Q1816">
            <v>1.1823999999999999</v>
          </cell>
        </row>
        <row r="1817">
          <cell r="K1817">
            <v>16.739999999999998</v>
          </cell>
          <cell r="Q1817">
            <v>1.1838</v>
          </cell>
        </row>
        <row r="1818">
          <cell r="K1818">
            <v>16.309999999999999</v>
          </cell>
          <cell r="Q1818">
            <v>1.1534</v>
          </cell>
        </row>
        <row r="1819">
          <cell r="K1819">
            <v>16.84</v>
          </cell>
          <cell r="Q1819">
            <v>1.1909000000000001</v>
          </cell>
        </row>
        <row r="1820">
          <cell r="K1820">
            <v>16.46</v>
          </cell>
          <cell r="Q1820">
            <v>1.1639999999999999</v>
          </cell>
        </row>
        <row r="1821">
          <cell r="K1821">
            <v>16.420000000000002</v>
          </cell>
          <cell r="Q1821">
            <v>1.1612</v>
          </cell>
        </row>
        <row r="1822">
          <cell r="K1822">
            <v>16.61</v>
          </cell>
          <cell r="Q1822">
            <v>1.1746000000000001</v>
          </cell>
        </row>
        <row r="1823">
          <cell r="K1823">
            <v>16.79</v>
          </cell>
          <cell r="Q1823">
            <v>1.1873</v>
          </cell>
        </row>
        <row r="1824">
          <cell r="K1824">
            <v>17.010000000000002</v>
          </cell>
          <cell r="Q1824">
            <v>1.2029000000000001</v>
          </cell>
        </row>
        <row r="1825">
          <cell r="K1825">
            <v>16.86</v>
          </cell>
          <cell r="Q1825">
            <v>1.1922999999999999</v>
          </cell>
        </row>
        <row r="1826">
          <cell r="K1826">
            <v>17.28</v>
          </cell>
          <cell r="Q1826">
            <v>1.222</v>
          </cell>
        </row>
        <row r="1827">
          <cell r="K1827">
            <v>17.690000000000001</v>
          </cell>
          <cell r="Q1827">
            <v>1.2509999999999999</v>
          </cell>
        </row>
        <row r="1828">
          <cell r="K1828">
            <v>18.05</v>
          </cell>
          <cell r="Q1828">
            <v>1.2764</v>
          </cell>
        </row>
        <row r="1829">
          <cell r="K1829">
            <v>18.23</v>
          </cell>
          <cell r="Q1829">
            <v>1.2891999999999999</v>
          </cell>
        </row>
        <row r="1830">
          <cell r="K1830">
            <v>18.010000000000002</v>
          </cell>
          <cell r="Q1830">
            <v>1.2736000000000001</v>
          </cell>
        </row>
        <row r="1831">
          <cell r="K1831">
            <v>17.829999999999998</v>
          </cell>
          <cell r="Q1831">
            <v>1.2608999999999999</v>
          </cell>
        </row>
        <row r="1832">
          <cell r="K1832">
            <v>18.07</v>
          </cell>
          <cell r="Q1832">
            <v>1.2778</v>
          </cell>
        </row>
        <row r="1833">
          <cell r="K1833">
            <v>17.91</v>
          </cell>
          <cell r="Q1833">
            <v>1.2665</v>
          </cell>
        </row>
        <row r="1834">
          <cell r="K1834">
            <v>18.36</v>
          </cell>
          <cell r="Q1834">
            <v>1.3241000000000001</v>
          </cell>
        </row>
        <row r="1835">
          <cell r="K1835">
            <v>18.559999999999999</v>
          </cell>
          <cell r="Q1835">
            <v>1.3385</v>
          </cell>
        </row>
        <row r="1836">
          <cell r="K1836">
            <v>18.55</v>
          </cell>
          <cell r="Q1836">
            <v>1.3378000000000001</v>
          </cell>
        </row>
        <row r="1837">
          <cell r="K1837">
            <v>18.649999999999999</v>
          </cell>
          <cell r="Q1837">
            <v>1.345</v>
          </cell>
        </row>
        <row r="1838">
          <cell r="K1838">
            <v>18.86</v>
          </cell>
          <cell r="Q1838">
            <v>1.3602000000000001</v>
          </cell>
        </row>
        <row r="1839">
          <cell r="K1839">
            <v>18.72</v>
          </cell>
          <cell r="Q1839">
            <v>1.3501000000000001</v>
          </cell>
        </row>
        <row r="1840">
          <cell r="K1840">
            <v>18.88</v>
          </cell>
          <cell r="Q1840">
            <v>1.3615999999999999</v>
          </cell>
        </row>
        <row r="1841">
          <cell r="K1841">
            <v>18.93</v>
          </cell>
          <cell r="Q1841">
            <v>1.3652</v>
          </cell>
        </row>
        <row r="1842">
          <cell r="K1842">
            <v>18.84</v>
          </cell>
          <cell r="Q1842">
            <v>1.3587</v>
          </cell>
        </row>
        <row r="1843">
          <cell r="K1843">
            <v>18.739999999999998</v>
          </cell>
          <cell r="Q1843">
            <v>1.3514999999999999</v>
          </cell>
        </row>
        <row r="1844">
          <cell r="K1844">
            <v>19.02</v>
          </cell>
          <cell r="Q1844">
            <v>1.3716999999999999</v>
          </cell>
        </row>
        <row r="1845">
          <cell r="K1845">
            <v>19.149999999999999</v>
          </cell>
          <cell r="Q1845">
            <v>1.3811</v>
          </cell>
        </row>
        <row r="1846">
          <cell r="K1846">
            <v>19.149999999999999</v>
          </cell>
          <cell r="Q1846">
            <v>1.3811</v>
          </cell>
        </row>
        <row r="1847">
          <cell r="K1847">
            <v>18.940000000000001</v>
          </cell>
          <cell r="Q1847">
            <v>1.3658999999999999</v>
          </cell>
        </row>
        <row r="1848">
          <cell r="K1848">
            <v>18.84</v>
          </cell>
          <cell r="Q1848">
            <v>1.3587</v>
          </cell>
        </row>
        <row r="1849">
          <cell r="K1849">
            <v>19.13</v>
          </cell>
          <cell r="Q1849">
            <v>1.3795999999999999</v>
          </cell>
        </row>
        <row r="1850">
          <cell r="K1850">
            <v>19.07</v>
          </cell>
          <cell r="Q1850">
            <v>1.3753</v>
          </cell>
        </row>
        <row r="1851">
          <cell r="K1851">
            <v>19.03</v>
          </cell>
          <cell r="Q1851">
            <v>1.3724000000000001</v>
          </cell>
        </row>
        <row r="1852">
          <cell r="K1852">
            <v>18.899999999999999</v>
          </cell>
          <cell r="Q1852">
            <v>1.363</v>
          </cell>
        </row>
        <row r="1853">
          <cell r="K1853">
            <v>18.71</v>
          </cell>
          <cell r="Q1853">
            <v>1.3492999999999999</v>
          </cell>
        </row>
        <row r="1854">
          <cell r="K1854">
            <v>18.77</v>
          </cell>
          <cell r="Q1854">
            <v>1.3536999999999999</v>
          </cell>
        </row>
        <row r="1855">
          <cell r="K1855">
            <v>18.75</v>
          </cell>
          <cell r="Q1855">
            <v>1.3522000000000001</v>
          </cell>
        </row>
        <row r="1856">
          <cell r="K1856">
            <v>19.02</v>
          </cell>
          <cell r="Q1856">
            <v>1.3716999999999999</v>
          </cell>
        </row>
        <row r="1857">
          <cell r="K1857">
            <v>19.05</v>
          </cell>
          <cell r="Q1857">
            <v>1.3738999999999999</v>
          </cell>
        </row>
        <row r="1858">
          <cell r="K1858">
            <v>19.18</v>
          </cell>
          <cell r="Q1858">
            <v>1.3832</v>
          </cell>
        </row>
        <row r="1859">
          <cell r="K1859">
            <v>19.239999999999998</v>
          </cell>
          <cell r="Q1859">
            <v>1.3875999999999999</v>
          </cell>
        </row>
        <row r="1860">
          <cell r="K1860">
            <v>19.13</v>
          </cell>
          <cell r="Q1860">
            <v>1.3795999999999999</v>
          </cell>
        </row>
        <row r="1861">
          <cell r="K1861">
            <v>18.875</v>
          </cell>
          <cell r="Q1861">
            <v>1.3612</v>
          </cell>
        </row>
        <row r="1862">
          <cell r="K1862">
            <v>19.07</v>
          </cell>
          <cell r="Q1862">
            <v>1.3753</v>
          </cell>
        </row>
        <row r="1863">
          <cell r="K1863">
            <v>18.940000000000001</v>
          </cell>
          <cell r="Q1863">
            <v>1.3658999999999999</v>
          </cell>
        </row>
        <row r="1864">
          <cell r="K1864">
            <v>18.760000000000002</v>
          </cell>
          <cell r="Q1864">
            <v>1.353</v>
          </cell>
        </row>
        <row r="1865">
          <cell r="K1865">
            <v>19.010000000000002</v>
          </cell>
          <cell r="Q1865">
            <v>1.371</v>
          </cell>
        </row>
        <row r="1866">
          <cell r="K1866">
            <v>19.28</v>
          </cell>
          <cell r="Q1866">
            <v>1.3905000000000001</v>
          </cell>
        </row>
        <row r="1867">
          <cell r="K1867">
            <v>19.41</v>
          </cell>
          <cell r="Q1867">
            <v>1.3997999999999999</v>
          </cell>
        </row>
        <row r="1868">
          <cell r="K1868">
            <v>19.39</v>
          </cell>
          <cell r="Q1868">
            <v>1.3984000000000001</v>
          </cell>
        </row>
        <row r="1869">
          <cell r="K1869">
            <v>19.309999999999999</v>
          </cell>
          <cell r="Q1869">
            <v>1.3926000000000001</v>
          </cell>
        </row>
        <row r="1870">
          <cell r="K1870">
            <v>19.239999999999998</v>
          </cell>
          <cell r="Q1870">
            <v>1.3875999999999999</v>
          </cell>
        </row>
        <row r="1871">
          <cell r="K1871">
            <v>19.07</v>
          </cell>
          <cell r="Q1871">
            <v>1.3753</v>
          </cell>
        </row>
        <row r="1872">
          <cell r="K1872">
            <v>19.16</v>
          </cell>
          <cell r="Q1872">
            <v>1.3817999999999999</v>
          </cell>
        </row>
        <row r="1873">
          <cell r="K1873">
            <v>19.05</v>
          </cell>
          <cell r="Q1873">
            <v>1.3738999999999999</v>
          </cell>
        </row>
        <row r="1874">
          <cell r="K1874">
            <v>19.12</v>
          </cell>
          <cell r="Q1874">
            <v>1.3789</v>
          </cell>
        </row>
        <row r="1875">
          <cell r="K1875">
            <v>18.97</v>
          </cell>
          <cell r="Q1875">
            <v>1.3681000000000001</v>
          </cell>
        </row>
        <row r="1876">
          <cell r="K1876">
            <v>18.850000000000001</v>
          </cell>
          <cell r="Q1876">
            <v>1.3593999999999999</v>
          </cell>
        </row>
        <row r="1877">
          <cell r="K1877">
            <v>18.420000000000002</v>
          </cell>
          <cell r="Q1877">
            <v>1.3284</v>
          </cell>
        </row>
        <row r="1878">
          <cell r="K1878">
            <v>18.77</v>
          </cell>
          <cell r="Q1878">
            <v>1.3536999999999999</v>
          </cell>
        </row>
        <row r="1879">
          <cell r="K1879">
            <v>19.03</v>
          </cell>
          <cell r="Q1879">
            <v>1.3724000000000001</v>
          </cell>
        </row>
        <row r="1880">
          <cell r="K1880">
            <v>19.04</v>
          </cell>
          <cell r="Q1880">
            <v>1.3731</v>
          </cell>
        </row>
        <row r="1881">
          <cell r="K1881">
            <v>19.13</v>
          </cell>
          <cell r="Q1881">
            <v>1.3795999999999999</v>
          </cell>
        </row>
        <row r="1882">
          <cell r="K1882">
            <v>19.59</v>
          </cell>
          <cell r="Q1882">
            <v>1.4128000000000001</v>
          </cell>
        </row>
        <row r="1883">
          <cell r="K1883">
            <v>19.79</v>
          </cell>
          <cell r="Q1883">
            <v>1.4272</v>
          </cell>
        </row>
        <row r="1884">
          <cell r="K1884">
            <v>20.16</v>
          </cell>
          <cell r="Q1884">
            <v>1.4539</v>
          </cell>
        </row>
        <row r="1885">
          <cell r="K1885">
            <v>20.2</v>
          </cell>
          <cell r="Q1885">
            <v>1.4568000000000001</v>
          </cell>
        </row>
        <row r="1886">
          <cell r="K1886">
            <v>20.21</v>
          </cell>
          <cell r="Q1886">
            <v>1.4575</v>
          </cell>
        </row>
        <row r="1887">
          <cell r="K1887">
            <v>20.07</v>
          </cell>
          <cell r="Q1887">
            <v>1.4474</v>
          </cell>
        </row>
        <row r="1888">
          <cell r="K1888">
            <v>20.07</v>
          </cell>
          <cell r="Q1888">
            <v>1.4474</v>
          </cell>
        </row>
        <row r="1889">
          <cell r="K1889">
            <v>19.850000000000001</v>
          </cell>
          <cell r="Q1889">
            <v>1.4316</v>
          </cell>
        </row>
        <row r="1890">
          <cell r="K1890">
            <v>19.78</v>
          </cell>
          <cell r="Q1890">
            <v>1.4265000000000001</v>
          </cell>
        </row>
        <row r="1891">
          <cell r="K1891">
            <v>20.05</v>
          </cell>
          <cell r="Q1891">
            <v>1.446</v>
          </cell>
        </row>
        <row r="1892">
          <cell r="K1892">
            <v>20.04</v>
          </cell>
          <cell r="Q1892">
            <v>1.4453</v>
          </cell>
        </row>
        <row r="1893">
          <cell r="K1893">
            <v>20.010000000000002</v>
          </cell>
          <cell r="Q1893">
            <v>1.4431</v>
          </cell>
        </row>
        <row r="1894">
          <cell r="K1894">
            <v>19.95</v>
          </cell>
          <cell r="Q1894">
            <v>1.4388000000000001</v>
          </cell>
        </row>
        <row r="1895">
          <cell r="K1895">
            <v>20.07</v>
          </cell>
          <cell r="Q1895">
            <v>1.4474</v>
          </cell>
        </row>
        <row r="1896">
          <cell r="K1896">
            <v>20.02</v>
          </cell>
          <cell r="Q1896">
            <v>1.4753000000000001</v>
          </cell>
        </row>
        <row r="1897">
          <cell r="K1897">
            <v>19.96</v>
          </cell>
          <cell r="Q1897">
            <v>1.4709000000000001</v>
          </cell>
        </row>
        <row r="1898">
          <cell r="K1898">
            <v>19.739999999999998</v>
          </cell>
          <cell r="Q1898">
            <v>1.4547000000000001</v>
          </cell>
        </row>
        <row r="1899">
          <cell r="K1899">
            <v>19.489999999999998</v>
          </cell>
          <cell r="Q1899">
            <v>1.4362999999999999</v>
          </cell>
        </row>
        <row r="1900">
          <cell r="K1900">
            <v>19.2</v>
          </cell>
          <cell r="Q1900">
            <v>1.4149</v>
          </cell>
        </row>
        <row r="1901">
          <cell r="K1901">
            <v>18.739999999999998</v>
          </cell>
          <cell r="Q1901">
            <v>1.381</v>
          </cell>
        </row>
        <row r="1902">
          <cell r="K1902">
            <v>19.010000000000002</v>
          </cell>
          <cell r="Q1902">
            <v>1.4009</v>
          </cell>
        </row>
        <row r="1903">
          <cell r="K1903">
            <v>19.3</v>
          </cell>
          <cell r="Q1903">
            <v>1.4222999999999999</v>
          </cell>
        </row>
        <row r="1904">
          <cell r="K1904">
            <v>18.88</v>
          </cell>
          <cell r="Q1904">
            <v>1.3913</v>
          </cell>
        </row>
        <row r="1905">
          <cell r="K1905">
            <v>18.899999999999999</v>
          </cell>
          <cell r="Q1905">
            <v>1.3928</v>
          </cell>
        </row>
        <row r="1906">
          <cell r="K1906">
            <v>19.34</v>
          </cell>
          <cell r="Q1906">
            <v>1.4252</v>
          </cell>
        </row>
        <row r="1907">
          <cell r="K1907">
            <v>19.100000000000001</v>
          </cell>
          <cell r="Q1907">
            <v>1.4075</v>
          </cell>
        </row>
        <row r="1908">
          <cell r="K1908">
            <v>19.14</v>
          </cell>
          <cell r="Q1908">
            <v>1.4105000000000001</v>
          </cell>
        </row>
        <row r="1909">
          <cell r="K1909">
            <v>19.36</v>
          </cell>
          <cell r="Q1909">
            <v>1.4267000000000001</v>
          </cell>
        </row>
        <row r="1910">
          <cell r="K1910">
            <v>19.07</v>
          </cell>
          <cell r="Q1910">
            <v>1.4053</v>
          </cell>
        </row>
        <row r="1911">
          <cell r="K1911">
            <v>19.54</v>
          </cell>
          <cell r="Q1911">
            <v>1.44</v>
          </cell>
        </row>
        <row r="1912">
          <cell r="K1912">
            <v>19.45</v>
          </cell>
          <cell r="Q1912">
            <v>1.4333</v>
          </cell>
        </row>
        <row r="1913">
          <cell r="K1913">
            <v>19.62</v>
          </cell>
          <cell r="Q1913">
            <v>1.4459</v>
          </cell>
        </row>
        <row r="1914">
          <cell r="K1914">
            <v>19.78</v>
          </cell>
          <cell r="Q1914">
            <v>1.4577</v>
          </cell>
        </row>
        <row r="1915">
          <cell r="K1915">
            <v>19.579999999999998</v>
          </cell>
          <cell r="Q1915">
            <v>1.4429000000000001</v>
          </cell>
        </row>
        <row r="1916">
          <cell r="K1916">
            <v>19.8</v>
          </cell>
          <cell r="Q1916">
            <v>1.4591000000000001</v>
          </cell>
        </row>
        <row r="1917">
          <cell r="K1917">
            <v>19.77</v>
          </cell>
          <cell r="Q1917">
            <v>1.4569000000000001</v>
          </cell>
        </row>
        <row r="1918">
          <cell r="K1918">
            <v>19.61</v>
          </cell>
          <cell r="Q1918">
            <v>1.4451000000000001</v>
          </cell>
        </row>
        <row r="1919">
          <cell r="K1919">
            <v>19.34</v>
          </cell>
          <cell r="Q1919">
            <v>1.4252</v>
          </cell>
        </row>
        <row r="1920">
          <cell r="K1920">
            <v>19.32</v>
          </cell>
          <cell r="Q1920">
            <v>1.4238</v>
          </cell>
        </row>
        <row r="1921">
          <cell r="K1921">
            <v>19.25</v>
          </cell>
          <cell r="Q1921">
            <v>1.4186000000000001</v>
          </cell>
        </row>
        <row r="1922">
          <cell r="K1922">
            <v>18.91</v>
          </cell>
          <cell r="Q1922">
            <v>1.3935</v>
          </cell>
        </row>
        <row r="1923">
          <cell r="K1923">
            <v>19.09</v>
          </cell>
          <cell r="Q1923">
            <v>1.4068000000000001</v>
          </cell>
        </row>
        <row r="1924">
          <cell r="K1924">
            <v>19.010000000000002</v>
          </cell>
          <cell r="Q1924">
            <v>1.4009</v>
          </cell>
        </row>
        <row r="1925">
          <cell r="K1925">
            <v>18.600000000000001</v>
          </cell>
          <cell r="Q1925">
            <v>1.3707</v>
          </cell>
        </row>
        <row r="1926">
          <cell r="K1926">
            <v>18.399999999999999</v>
          </cell>
          <cell r="Q1926">
            <v>1.3560000000000001</v>
          </cell>
        </row>
        <row r="1927">
          <cell r="K1927">
            <v>19</v>
          </cell>
          <cell r="Q1927">
            <v>1.4001999999999999</v>
          </cell>
        </row>
        <row r="1928">
          <cell r="K1928">
            <v>18.88</v>
          </cell>
          <cell r="Q1928">
            <v>1.3913</v>
          </cell>
        </row>
        <row r="1929">
          <cell r="K1929">
            <v>18.95</v>
          </cell>
          <cell r="Q1929">
            <v>1.3965000000000001</v>
          </cell>
        </row>
        <row r="1930">
          <cell r="K1930">
            <v>19.12</v>
          </cell>
          <cell r="Q1930">
            <v>1.409</v>
          </cell>
        </row>
        <row r="1931">
          <cell r="K1931">
            <v>19.18</v>
          </cell>
          <cell r="Q1931">
            <v>1.4134</v>
          </cell>
        </row>
        <row r="1932">
          <cell r="K1932">
            <v>19.18</v>
          </cell>
          <cell r="Q1932">
            <v>1.4134</v>
          </cell>
        </row>
        <row r="1933">
          <cell r="K1933">
            <v>19.25</v>
          </cell>
          <cell r="Q1933">
            <v>1.4186000000000001</v>
          </cell>
        </row>
        <row r="1934">
          <cell r="K1934">
            <v>19.2</v>
          </cell>
          <cell r="Q1934">
            <v>1.4149</v>
          </cell>
        </row>
        <row r="1935">
          <cell r="K1935">
            <v>19.350000000000001</v>
          </cell>
          <cell r="Q1935">
            <v>1.4259999999999999</v>
          </cell>
        </row>
        <row r="1936">
          <cell r="K1936">
            <v>19.04</v>
          </cell>
          <cell r="Q1936">
            <v>1.4031</v>
          </cell>
        </row>
        <row r="1937">
          <cell r="K1937">
            <v>19.09</v>
          </cell>
          <cell r="Q1937">
            <v>1.4068000000000001</v>
          </cell>
        </row>
        <row r="1938">
          <cell r="K1938">
            <v>18.54</v>
          </cell>
          <cell r="Q1938">
            <v>1.3663000000000001</v>
          </cell>
        </row>
        <row r="1939">
          <cell r="K1939">
            <v>18.149999999999999</v>
          </cell>
          <cell r="Q1939">
            <v>1.3374999999999999</v>
          </cell>
        </row>
        <row r="1940">
          <cell r="K1940">
            <v>18.239999999999998</v>
          </cell>
          <cell r="Q1940">
            <v>1.3442000000000001</v>
          </cell>
        </row>
        <row r="1941">
          <cell r="K1941">
            <v>18.88</v>
          </cell>
          <cell r="Q1941">
            <v>1.3913</v>
          </cell>
        </row>
        <row r="1942">
          <cell r="K1942">
            <v>19</v>
          </cell>
          <cell r="Q1942">
            <v>1.4001999999999999</v>
          </cell>
        </row>
        <row r="1943">
          <cell r="K1943">
            <v>19.2</v>
          </cell>
          <cell r="Q1943">
            <v>1.4149</v>
          </cell>
        </row>
        <row r="1944">
          <cell r="K1944">
            <v>19.11</v>
          </cell>
          <cell r="Q1944">
            <v>1.4083000000000001</v>
          </cell>
        </row>
        <row r="1945">
          <cell r="K1945">
            <v>19.48</v>
          </cell>
          <cell r="Q1945">
            <v>1.4356</v>
          </cell>
        </row>
        <row r="1946">
          <cell r="K1946">
            <v>19.37</v>
          </cell>
          <cell r="Q1946">
            <v>1.4274</v>
          </cell>
        </row>
        <row r="1947">
          <cell r="K1947">
            <v>19.72</v>
          </cell>
          <cell r="Q1947">
            <v>1.4532</v>
          </cell>
        </row>
        <row r="1948">
          <cell r="K1948">
            <v>20</v>
          </cell>
          <cell r="Q1948">
            <v>1.4739</v>
          </cell>
        </row>
        <row r="1949">
          <cell r="K1949">
            <v>19.75</v>
          </cell>
          <cell r="Q1949">
            <v>1.4554</v>
          </cell>
        </row>
        <row r="1950">
          <cell r="K1950">
            <v>20</v>
          </cell>
          <cell r="Q1950">
            <v>1.4739</v>
          </cell>
        </row>
        <row r="1951">
          <cell r="K1951">
            <v>20.100000000000001</v>
          </cell>
          <cell r="Q1951">
            <v>1.4812000000000001</v>
          </cell>
        </row>
        <row r="1952">
          <cell r="K1952">
            <v>19.53</v>
          </cell>
          <cell r="Q1952">
            <v>1.4392</v>
          </cell>
        </row>
        <row r="1953">
          <cell r="K1953">
            <v>19.809999999999999</v>
          </cell>
          <cell r="Q1953">
            <v>1.4599</v>
          </cell>
        </row>
        <row r="1954">
          <cell r="K1954">
            <v>19.52</v>
          </cell>
          <cell r="Q1954">
            <v>1.4384999999999999</v>
          </cell>
        </row>
        <row r="1955">
          <cell r="K1955">
            <v>19.8</v>
          </cell>
          <cell r="Q1955">
            <v>1.4591000000000001</v>
          </cell>
        </row>
        <row r="1956">
          <cell r="K1956">
            <v>20.13</v>
          </cell>
          <cell r="Q1956">
            <v>1.4835</v>
          </cell>
        </row>
        <row r="1957">
          <cell r="K1957">
            <v>20.2</v>
          </cell>
          <cell r="Q1957">
            <v>1.4885999999999999</v>
          </cell>
        </row>
        <row r="1958">
          <cell r="K1958">
            <v>20.84</v>
          </cell>
          <cell r="Q1958">
            <v>1.5358000000000001</v>
          </cell>
        </row>
        <row r="1959">
          <cell r="K1959">
            <v>20.49</v>
          </cell>
          <cell r="Q1959">
            <v>1.5008999999999999</v>
          </cell>
        </row>
        <row r="1960">
          <cell r="K1960">
            <v>20.43</v>
          </cell>
          <cell r="Q1960">
            <v>1.4964999999999999</v>
          </cell>
        </row>
        <row r="1961">
          <cell r="K1961">
            <v>20.329999999999998</v>
          </cell>
          <cell r="Q1961">
            <v>1.4892000000000001</v>
          </cell>
        </row>
        <row r="1962">
          <cell r="K1962">
            <v>20</v>
          </cell>
          <cell r="Q1962">
            <v>1.4650000000000001</v>
          </cell>
        </row>
        <row r="1963">
          <cell r="K1963">
            <v>20.04</v>
          </cell>
          <cell r="Q1963">
            <v>1.468</v>
          </cell>
        </row>
        <row r="1964">
          <cell r="K1964">
            <v>19.62</v>
          </cell>
          <cell r="Q1964">
            <v>1.4372</v>
          </cell>
        </row>
        <row r="1965">
          <cell r="K1965">
            <v>19.68</v>
          </cell>
          <cell r="Q1965">
            <v>1.4416</v>
          </cell>
        </row>
        <row r="1966">
          <cell r="K1966">
            <v>19.440000000000001</v>
          </cell>
          <cell r="Q1966">
            <v>1.4239999999999999</v>
          </cell>
        </row>
        <row r="1967">
          <cell r="K1967">
            <v>19.77</v>
          </cell>
          <cell r="Q1967">
            <v>1.4481999999999999</v>
          </cell>
        </row>
        <row r="1968">
          <cell r="K1968">
            <v>19.59</v>
          </cell>
          <cell r="Q1968">
            <v>1.4350000000000001</v>
          </cell>
        </row>
        <row r="1969">
          <cell r="K1969">
            <v>19.72</v>
          </cell>
          <cell r="Q1969">
            <v>1.4444999999999999</v>
          </cell>
        </row>
        <row r="1970">
          <cell r="K1970">
            <v>19.84</v>
          </cell>
          <cell r="Q1970">
            <v>1.4533</v>
          </cell>
        </row>
        <row r="1971">
          <cell r="K1971">
            <v>19.8</v>
          </cell>
          <cell r="Q1971">
            <v>1.4503999999999999</v>
          </cell>
        </row>
        <row r="1972">
          <cell r="K1972">
            <v>19.87</v>
          </cell>
          <cell r="Q1972">
            <v>1.4555</v>
          </cell>
        </row>
        <row r="1973">
          <cell r="K1973">
            <v>20.09</v>
          </cell>
          <cell r="Q1973">
            <v>1.4716</v>
          </cell>
        </row>
        <row r="1974">
          <cell r="K1974">
            <v>19.97</v>
          </cell>
          <cell r="Q1974">
            <v>1.4628000000000001</v>
          </cell>
        </row>
        <row r="1975">
          <cell r="K1975">
            <v>20</v>
          </cell>
          <cell r="Q1975">
            <v>1.4650000000000001</v>
          </cell>
        </row>
        <row r="1976">
          <cell r="K1976">
            <v>20.56</v>
          </cell>
          <cell r="Q1976">
            <v>1.506</v>
          </cell>
        </row>
        <row r="1977">
          <cell r="K1977">
            <v>20.92</v>
          </cell>
          <cell r="Q1977">
            <v>1.5324</v>
          </cell>
        </row>
        <row r="1978">
          <cell r="K1978">
            <v>20.8</v>
          </cell>
          <cell r="Q1978">
            <v>1.5236000000000001</v>
          </cell>
        </row>
        <row r="1979">
          <cell r="K1979">
            <v>20.75</v>
          </cell>
          <cell r="Q1979">
            <v>1.52</v>
          </cell>
        </row>
        <row r="1980">
          <cell r="K1980">
            <v>20.73</v>
          </cell>
          <cell r="Q1980">
            <v>1.5185</v>
          </cell>
        </row>
        <row r="1981">
          <cell r="K1981">
            <v>20.52</v>
          </cell>
          <cell r="Q1981">
            <v>1.5031000000000001</v>
          </cell>
        </row>
        <row r="1982">
          <cell r="K1982">
            <v>20.96</v>
          </cell>
          <cell r="Q1982">
            <v>1.5353000000000001</v>
          </cell>
        </row>
        <row r="1983">
          <cell r="K1983">
            <v>20.97</v>
          </cell>
          <cell r="Q1983">
            <v>1.5361</v>
          </cell>
        </row>
        <row r="1984">
          <cell r="K1984">
            <v>21.12</v>
          </cell>
          <cell r="Q1984">
            <v>1.5470999999999999</v>
          </cell>
        </row>
        <row r="1985">
          <cell r="K1985">
            <v>21.01</v>
          </cell>
          <cell r="Q1985">
            <v>1.5389999999999999</v>
          </cell>
        </row>
        <row r="1986">
          <cell r="K1986">
            <v>21.06</v>
          </cell>
          <cell r="Q1986">
            <v>1.5427</v>
          </cell>
        </row>
        <row r="1987">
          <cell r="K1987">
            <v>21.1</v>
          </cell>
          <cell r="Q1987">
            <v>1.5456000000000001</v>
          </cell>
        </row>
        <row r="1988">
          <cell r="K1988">
            <v>20.99</v>
          </cell>
          <cell r="Q1988">
            <v>1.5375000000000001</v>
          </cell>
        </row>
        <row r="1989">
          <cell r="K1989">
            <v>20.94</v>
          </cell>
          <cell r="Q1989">
            <v>1.5339</v>
          </cell>
        </row>
        <row r="1990">
          <cell r="K1990">
            <v>20.96</v>
          </cell>
          <cell r="Q1990">
            <v>1.5353000000000001</v>
          </cell>
        </row>
        <row r="1991">
          <cell r="K1991">
            <v>21.05</v>
          </cell>
          <cell r="Q1991">
            <v>1.5419</v>
          </cell>
        </row>
        <row r="1992">
          <cell r="K1992">
            <v>21</v>
          </cell>
          <cell r="Q1992">
            <v>1.5383</v>
          </cell>
        </row>
        <row r="1993">
          <cell r="K1993">
            <v>20.93</v>
          </cell>
          <cell r="Q1993">
            <v>1.5331999999999999</v>
          </cell>
        </row>
        <row r="1994">
          <cell r="K1994">
            <v>20.85</v>
          </cell>
          <cell r="Q1994">
            <v>1.5273000000000001</v>
          </cell>
        </row>
        <row r="1995">
          <cell r="K1995">
            <v>20.78</v>
          </cell>
          <cell r="Q1995">
            <v>1.5222</v>
          </cell>
        </row>
        <row r="1996">
          <cell r="K1996">
            <v>20.64</v>
          </cell>
          <cell r="Q1996">
            <v>1.5119</v>
          </cell>
        </row>
        <row r="1997">
          <cell r="K1997">
            <v>20.8</v>
          </cell>
          <cell r="Q1997">
            <v>1.5236000000000001</v>
          </cell>
        </row>
        <row r="1998">
          <cell r="K1998">
            <v>20.85</v>
          </cell>
          <cell r="Q1998">
            <v>1.5273000000000001</v>
          </cell>
        </row>
        <row r="1999">
          <cell r="K1999">
            <v>20.81</v>
          </cell>
          <cell r="Q1999">
            <v>1.5244</v>
          </cell>
        </row>
        <row r="2000">
          <cell r="K2000">
            <v>20.82</v>
          </cell>
          <cell r="Q2000">
            <v>1.5250999999999999</v>
          </cell>
        </row>
        <row r="2001">
          <cell r="K2001">
            <v>20.64</v>
          </cell>
          <cell r="Q2001">
            <v>1.5119</v>
          </cell>
        </row>
        <row r="2002">
          <cell r="K2002">
            <v>20.71</v>
          </cell>
          <cell r="Q2002">
            <v>1.5169999999999999</v>
          </cell>
        </row>
        <row r="2003">
          <cell r="K2003">
            <v>20.51</v>
          </cell>
          <cell r="Q2003">
            <v>1.5024</v>
          </cell>
        </row>
        <row r="2004">
          <cell r="K2004">
            <v>20.65</v>
          </cell>
          <cell r="Q2004">
            <v>1.5125999999999999</v>
          </cell>
        </row>
        <row r="2005">
          <cell r="K2005">
            <v>21.31</v>
          </cell>
          <cell r="Q2005">
            <v>1.5609999999999999</v>
          </cell>
        </row>
        <row r="2006">
          <cell r="K2006">
            <v>21.59</v>
          </cell>
          <cell r="Q2006">
            <v>1.5814999999999999</v>
          </cell>
        </row>
        <row r="2007">
          <cell r="K2007">
            <v>21.48</v>
          </cell>
          <cell r="Q2007">
            <v>1.5733999999999999</v>
          </cell>
        </row>
        <row r="2008">
          <cell r="K2008">
            <v>21.59</v>
          </cell>
          <cell r="Q2008">
            <v>1.5814999999999999</v>
          </cell>
        </row>
        <row r="2009">
          <cell r="K2009">
            <v>21.89</v>
          </cell>
          <cell r="Q2009">
            <v>1.6034999999999999</v>
          </cell>
        </row>
        <row r="2010">
          <cell r="K2010">
            <v>22.02</v>
          </cell>
          <cell r="Q2010">
            <v>1.613</v>
          </cell>
        </row>
        <row r="2011">
          <cell r="K2011">
            <v>22.11</v>
          </cell>
          <cell r="Q2011">
            <v>1.6195999999999999</v>
          </cell>
        </row>
        <row r="2012">
          <cell r="K2012">
            <v>22.05</v>
          </cell>
          <cell r="Q2012">
            <v>1.6152</v>
          </cell>
        </row>
        <row r="2013">
          <cell r="K2013">
            <v>22.24</v>
          </cell>
          <cell r="Q2013">
            <v>1.6291</v>
          </cell>
        </row>
        <row r="2014">
          <cell r="K2014">
            <v>22.43</v>
          </cell>
          <cell r="Q2014">
            <v>1.643</v>
          </cell>
        </row>
        <row r="2015">
          <cell r="K2015">
            <v>22.43</v>
          </cell>
          <cell r="Q2015">
            <v>1.643</v>
          </cell>
        </row>
        <row r="2016">
          <cell r="K2016">
            <v>22.53</v>
          </cell>
          <cell r="Q2016">
            <v>1.6504000000000001</v>
          </cell>
        </row>
        <row r="2017">
          <cell r="K2017">
            <v>22.36</v>
          </cell>
          <cell r="Q2017">
            <v>1.6378999999999999</v>
          </cell>
        </row>
        <row r="2018">
          <cell r="K2018">
            <v>22.31</v>
          </cell>
          <cell r="Q2018">
            <v>1.6342000000000001</v>
          </cell>
        </row>
        <row r="2019">
          <cell r="K2019">
            <v>22.1</v>
          </cell>
          <cell r="Q2019">
            <v>1.6189</v>
          </cell>
        </row>
        <row r="2020">
          <cell r="K2020">
            <v>22.73</v>
          </cell>
          <cell r="Q2020">
            <v>1.665</v>
          </cell>
        </row>
        <row r="2021">
          <cell r="K2021">
            <v>22.71</v>
          </cell>
          <cell r="Q2021">
            <v>1.6635</v>
          </cell>
        </row>
        <row r="2022">
          <cell r="K2022">
            <v>22.81</v>
          </cell>
          <cell r="Q2022">
            <v>1.6591</v>
          </cell>
        </row>
        <row r="2023">
          <cell r="K2023">
            <v>22.79</v>
          </cell>
          <cell r="Q2023">
            <v>1.6577</v>
          </cell>
        </row>
        <row r="2024">
          <cell r="K2024">
            <v>22.91</v>
          </cell>
          <cell r="Q2024">
            <v>1.6664000000000001</v>
          </cell>
        </row>
        <row r="2025">
          <cell r="K2025">
            <v>22.95</v>
          </cell>
          <cell r="Q2025">
            <v>1.6693</v>
          </cell>
        </row>
        <row r="2026">
          <cell r="K2026">
            <v>23.12</v>
          </cell>
          <cell r="Q2026">
            <v>1.6817</v>
          </cell>
        </row>
        <row r="2027">
          <cell r="K2027">
            <v>22.92</v>
          </cell>
          <cell r="Q2027">
            <v>1.6671</v>
          </cell>
        </row>
        <row r="2028">
          <cell r="K2028">
            <v>22.62</v>
          </cell>
          <cell r="Q2028">
            <v>1.6453</v>
          </cell>
        </row>
        <row r="2029">
          <cell r="K2029">
            <v>22.43</v>
          </cell>
          <cell r="Q2029">
            <v>1.6315</v>
          </cell>
        </row>
        <row r="2030">
          <cell r="K2030">
            <v>22.51</v>
          </cell>
          <cell r="Q2030">
            <v>1.6373</v>
          </cell>
        </row>
        <row r="2031">
          <cell r="K2031">
            <v>22.48</v>
          </cell>
          <cell r="Q2031">
            <v>1.6351</v>
          </cell>
        </row>
        <row r="2032">
          <cell r="K2032">
            <v>22.64</v>
          </cell>
          <cell r="Q2032">
            <v>1.6468</v>
          </cell>
        </row>
        <row r="2033">
          <cell r="K2033">
            <v>22.64</v>
          </cell>
          <cell r="Q2033">
            <v>1.6468</v>
          </cell>
        </row>
        <row r="2034">
          <cell r="K2034">
            <v>22.91</v>
          </cell>
          <cell r="Q2034">
            <v>1.6664000000000001</v>
          </cell>
        </row>
        <row r="2035">
          <cell r="K2035">
            <v>22.81</v>
          </cell>
          <cell r="Q2035">
            <v>1.6591</v>
          </cell>
        </row>
        <row r="2036">
          <cell r="K2036">
            <v>22.03</v>
          </cell>
          <cell r="Q2036">
            <v>1.6024</v>
          </cell>
        </row>
        <row r="2037">
          <cell r="K2037">
            <v>21.7</v>
          </cell>
          <cell r="Q2037">
            <v>1.5784</v>
          </cell>
        </row>
        <row r="2038">
          <cell r="K2038">
            <v>21.28</v>
          </cell>
          <cell r="Q2038">
            <v>1.5478000000000001</v>
          </cell>
        </row>
        <row r="2039">
          <cell r="K2039">
            <v>21.26</v>
          </cell>
          <cell r="Q2039">
            <v>1.5464</v>
          </cell>
        </row>
        <row r="2040">
          <cell r="K2040">
            <v>21.26</v>
          </cell>
          <cell r="Q2040">
            <v>1.5464</v>
          </cell>
        </row>
        <row r="2041">
          <cell r="K2041">
            <v>21.11</v>
          </cell>
          <cell r="Q2041">
            <v>1.5355000000000001</v>
          </cell>
        </row>
        <row r="2042">
          <cell r="K2042">
            <v>21.06</v>
          </cell>
          <cell r="Q2042">
            <v>1.5318000000000001</v>
          </cell>
        </row>
        <row r="2043">
          <cell r="K2043">
            <v>21.34</v>
          </cell>
          <cell r="Q2043">
            <v>1.5522</v>
          </cell>
        </row>
        <row r="2044">
          <cell r="K2044">
            <v>21.31</v>
          </cell>
          <cell r="Q2044">
            <v>1.55</v>
          </cell>
        </row>
        <row r="2045">
          <cell r="K2045">
            <v>21.41</v>
          </cell>
          <cell r="Q2045">
            <v>1.5572999999999999</v>
          </cell>
        </row>
        <row r="2046">
          <cell r="K2046">
            <v>21.59</v>
          </cell>
          <cell r="Q2046">
            <v>1.5704</v>
          </cell>
        </row>
        <row r="2047">
          <cell r="K2047">
            <v>21.13</v>
          </cell>
          <cell r="Q2047">
            <v>1.5368999999999999</v>
          </cell>
        </row>
        <row r="2048">
          <cell r="K2048">
            <v>20.89</v>
          </cell>
          <cell r="Q2048">
            <v>1.5195000000000001</v>
          </cell>
        </row>
        <row r="2049">
          <cell r="K2049">
            <v>21</v>
          </cell>
          <cell r="Q2049">
            <v>1.5275000000000001</v>
          </cell>
        </row>
        <row r="2050">
          <cell r="K2050">
            <v>20.89</v>
          </cell>
          <cell r="Q2050">
            <v>1.5195000000000001</v>
          </cell>
        </row>
        <row r="2051">
          <cell r="K2051">
            <v>20.68</v>
          </cell>
          <cell r="Q2051">
            <v>1.5042</v>
          </cell>
        </row>
        <row r="2052">
          <cell r="K2052">
            <v>20.010000000000002</v>
          </cell>
          <cell r="Q2052">
            <v>1.4555</v>
          </cell>
        </row>
        <row r="2053">
          <cell r="K2053">
            <v>20.059999999999999</v>
          </cell>
          <cell r="Q2053">
            <v>1.4591000000000001</v>
          </cell>
        </row>
        <row r="2054">
          <cell r="K2054">
            <v>20.149999999999999</v>
          </cell>
          <cell r="Q2054">
            <v>1.4657</v>
          </cell>
        </row>
        <row r="2055">
          <cell r="K2055">
            <v>20.66</v>
          </cell>
          <cell r="Q2055">
            <v>1.5026999999999999</v>
          </cell>
        </row>
        <row r="2056">
          <cell r="K2056">
            <v>20.62</v>
          </cell>
          <cell r="Q2056">
            <v>1.4998</v>
          </cell>
        </row>
        <row r="2057">
          <cell r="K2057">
            <v>20.68</v>
          </cell>
          <cell r="Q2057">
            <v>1.5042</v>
          </cell>
        </row>
        <row r="2058">
          <cell r="K2058">
            <v>21.04</v>
          </cell>
          <cell r="Q2058">
            <v>1.5304</v>
          </cell>
        </row>
        <row r="2059">
          <cell r="K2059">
            <v>21.06</v>
          </cell>
          <cell r="Q2059">
            <v>1.5318000000000001</v>
          </cell>
        </row>
        <row r="2060">
          <cell r="K2060">
            <v>20.87</v>
          </cell>
          <cell r="Q2060">
            <v>1.518</v>
          </cell>
        </row>
        <row r="2061">
          <cell r="K2061">
            <v>21.14</v>
          </cell>
          <cell r="Q2061">
            <v>1.5377000000000001</v>
          </cell>
        </row>
        <row r="2062">
          <cell r="K2062">
            <v>21.13</v>
          </cell>
          <cell r="Q2062">
            <v>1.5368999999999999</v>
          </cell>
        </row>
        <row r="2063">
          <cell r="K2063">
            <v>21.13</v>
          </cell>
          <cell r="Q2063">
            <v>1.5368999999999999</v>
          </cell>
        </row>
        <row r="2064">
          <cell r="K2064">
            <v>20.82</v>
          </cell>
          <cell r="Q2064">
            <v>1.5144</v>
          </cell>
        </row>
        <row r="2065">
          <cell r="K2065">
            <v>20.86</v>
          </cell>
          <cell r="Q2065">
            <v>1.5173000000000001</v>
          </cell>
        </row>
        <row r="2066">
          <cell r="K2066">
            <v>21.23</v>
          </cell>
          <cell r="Q2066">
            <v>1.5442</v>
          </cell>
        </row>
        <row r="2067">
          <cell r="K2067">
            <v>21.37</v>
          </cell>
          <cell r="Q2067">
            <v>1.5544</v>
          </cell>
        </row>
        <row r="2068">
          <cell r="K2068">
            <v>21.46</v>
          </cell>
          <cell r="Q2068">
            <v>1.5609</v>
          </cell>
        </row>
        <row r="2069">
          <cell r="K2069">
            <v>21.39</v>
          </cell>
          <cell r="Q2069">
            <v>1.5558000000000001</v>
          </cell>
        </row>
        <row r="2070">
          <cell r="K2070">
            <v>21.51</v>
          </cell>
          <cell r="Q2070">
            <v>1.5646</v>
          </cell>
        </row>
        <row r="2071">
          <cell r="K2071">
            <v>21.78</v>
          </cell>
          <cell r="Q2071">
            <v>1.5842000000000001</v>
          </cell>
        </row>
        <row r="2072">
          <cell r="K2072">
            <v>21.62</v>
          </cell>
          <cell r="Q2072">
            <v>1.5726</v>
          </cell>
        </row>
        <row r="2073">
          <cell r="K2073">
            <v>21.62</v>
          </cell>
          <cell r="Q2073">
            <v>1.5726</v>
          </cell>
        </row>
        <row r="2074">
          <cell r="K2074">
            <v>21.93</v>
          </cell>
          <cell r="Q2074">
            <v>1.5951</v>
          </cell>
        </row>
        <row r="2075">
          <cell r="K2075">
            <v>21.69</v>
          </cell>
          <cell r="Q2075">
            <v>1.5777000000000001</v>
          </cell>
        </row>
        <row r="2076">
          <cell r="K2076">
            <v>21.01</v>
          </cell>
          <cell r="Q2076">
            <v>1.5282</v>
          </cell>
        </row>
        <row r="2077">
          <cell r="K2077">
            <v>21.05</v>
          </cell>
          <cell r="Q2077">
            <v>1.5310999999999999</v>
          </cell>
        </row>
        <row r="2078">
          <cell r="K2078">
            <v>20.88</v>
          </cell>
          <cell r="Q2078">
            <v>1.5186999999999999</v>
          </cell>
        </row>
        <row r="2079">
          <cell r="K2079">
            <v>20.82</v>
          </cell>
          <cell r="Q2079">
            <v>1.5144</v>
          </cell>
        </row>
        <row r="2080">
          <cell r="K2080">
            <v>20.77</v>
          </cell>
          <cell r="Q2080">
            <v>1.5106999999999999</v>
          </cell>
        </row>
        <row r="2081">
          <cell r="K2081">
            <v>20.69</v>
          </cell>
          <cell r="Q2081">
            <v>1.5048999999999999</v>
          </cell>
        </row>
        <row r="2082">
          <cell r="K2082">
            <v>20.440000000000001</v>
          </cell>
          <cell r="Q2082">
            <v>1.4866999999999999</v>
          </cell>
        </row>
        <row r="2083">
          <cell r="K2083">
            <v>20.99</v>
          </cell>
          <cell r="Q2083">
            <v>1.5124</v>
          </cell>
        </row>
        <row r="2084">
          <cell r="K2084">
            <v>21.34</v>
          </cell>
          <cell r="Q2084">
            <v>1.5376000000000001</v>
          </cell>
        </row>
        <row r="2085">
          <cell r="K2085">
            <v>21.1</v>
          </cell>
          <cell r="Q2085">
            <v>1.5203</v>
          </cell>
        </row>
        <row r="2086">
          <cell r="K2086">
            <v>21.2</v>
          </cell>
          <cell r="Q2086">
            <v>1.5275000000000001</v>
          </cell>
        </row>
        <row r="2087">
          <cell r="K2087">
            <v>21.13</v>
          </cell>
          <cell r="Q2087">
            <v>1.5225</v>
          </cell>
        </row>
        <row r="2088">
          <cell r="K2088">
            <v>20.9</v>
          </cell>
          <cell r="Q2088">
            <v>1.5059</v>
          </cell>
        </row>
        <row r="2089">
          <cell r="K2089">
            <v>20.95</v>
          </cell>
          <cell r="Q2089">
            <v>1.5095000000000001</v>
          </cell>
        </row>
        <row r="2090">
          <cell r="K2090">
            <v>21.17</v>
          </cell>
          <cell r="Q2090">
            <v>1.5254000000000001</v>
          </cell>
        </row>
        <row r="2091">
          <cell r="K2091">
            <v>21.13</v>
          </cell>
          <cell r="Q2091">
            <v>1.5225</v>
          </cell>
        </row>
        <row r="2092">
          <cell r="K2092">
            <v>21.12</v>
          </cell>
          <cell r="Q2092">
            <v>1.5218</v>
          </cell>
        </row>
        <row r="2093">
          <cell r="K2093">
            <v>21.2</v>
          </cell>
          <cell r="Q2093">
            <v>1.5275000000000001</v>
          </cell>
        </row>
        <row r="2094">
          <cell r="K2094">
            <v>21.12</v>
          </cell>
          <cell r="Q2094">
            <v>1.5218</v>
          </cell>
        </row>
        <row r="2095">
          <cell r="K2095">
            <v>21.3</v>
          </cell>
          <cell r="Q2095">
            <v>1.5347</v>
          </cell>
        </row>
        <row r="2096">
          <cell r="K2096">
            <v>22.04</v>
          </cell>
          <cell r="Q2096">
            <v>1.5880000000000001</v>
          </cell>
        </row>
        <row r="2097">
          <cell r="K2097">
            <v>22.01</v>
          </cell>
          <cell r="Q2097">
            <v>1.5859000000000001</v>
          </cell>
        </row>
        <row r="2098">
          <cell r="K2098">
            <v>21.94</v>
          </cell>
          <cell r="Q2098">
            <v>1.5808</v>
          </cell>
        </row>
        <row r="2099">
          <cell r="K2099">
            <v>22.05</v>
          </cell>
          <cell r="Q2099">
            <v>1.5888</v>
          </cell>
        </row>
        <row r="2100">
          <cell r="K2100">
            <v>22.29</v>
          </cell>
          <cell r="Q2100">
            <v>1.6061000000000001</v>
          </cell>
        </row>
        <row r="2101">
          <cell r="K2101">
            <v>22.5</v>
          </cell>
          <cell r="Q2101">
            <v>1.6212</v>
          </cell>
        </row>
        <row r="2102">
          <cell r="K2102">
            <v>22.5</v>
          </cell>
          <cell r="Q2102">
            <v>1.6212</v>
          </cell>
        </row>
        <row r="2103">
          <cell r="K2103">
            <v>22.23</v>
          </cell>
          <cell r="Q2103">
            <v>1.6016999999999999</v>
          </cell>
        </row>
        <row r="2104">
          <cell r="K2104">
            <v>22.28</v>
          </cell>
          <cell r="Q2104">
            <v>1.6052999999999999</v>
          </cell>
        </row>
        <row r="2105">
          <cell r="K2105">
            <v>22.62</v>
          </cell>
          <cell r="Q2105">
            <v>1.6297999999999999</v>
          </cell>
        </row>
        <row r="2106">
          <cell r="K2106">
            <v>22.31</v>
          </cell>
          <cell r="Q2106">
            <v>1.6074999999999999</v>
          </cell>
        </row>
        <row r="2107">
          <cell r="K2107">
            <v>22.54</v>
          </cell>
          <cell r="Q2107">
            <v>1.6241000000000001</v>
          </cell>
        </row>
        <row r="2108">
          <cell r="K2108">
            <v>22.44</v>
          </cell>
          <cell r="Q2108">
            <v>1.6169</v>
          </cell>
        </row>
        <row r="2109">
          <cell r="K2109">
            <v>22.48</v>
          </cell>
          <cell r="Q2109">
            <v>1.6196999999999999</v>
          </cell>
        </row>
        <row r="2110">
          <cell r="K2110">
            <v>22.5</v>
          </cell>
          <cell r="Q2110">
            <v>1.6212</v>
          </cell>
        </row>
        <row r="2111">
          <cell r="K2111">
            <v>22.45</v>
          </cell>
          <cell r="Q2111">
            <v>1.6175999999999999</v>
          </cell>
        </row>
        <row r="2112">
          <cell r="K2112">
            <v>22.58</v>
          </cell>
          <cell r="Q2112">
            <v>1.627</v>
          </cell>
        </row>
        <row r="2113">
          <cell r="K2113">
            <v>23.39</v>
          </cell>
          <cell r="Q2113">
            <v>1.6853</v>
          </cell>
        </row>
        <row r="2114">
          <cell r="K2114">
            <v>23.41</v>
          </cell>
          <cell r="Q2114">
            <v>1.6868000000000001</v>
          </cell>
        </row>
        <row r="2115">
          <cell r="K2115">
            <v>23.29</v>
          </cell>
          <cell r="Q2115">
            <v>1.6780999999999999</v>
          </cell>
        </row>
        <row r="2116">
          <cell r="K2116">
            <v>23.75</v>
          </cell>
          <cell r="Q2116">
            <v>1.7113</v>
          </cell>
        </row>
        <row r="2117">
          <cell r="K2117">
            <v>23.41</v>
          </cell>
          <cell r="Q2117">
            <v>1.6868000000000001</v>
          </cell>
        </row>
        <row r="2118">
          <cell r="K2118">
            <v>23.26</v>
          </cell>
          <cell r="Q2118">
            <v>1.6758999999999999</v>
          </cell>
        </row>
        <row r="2119">
          <cell r="K2119">
            <v>23.39</v>
          </cell>
          <cell r="Q2119">
            <v>1.6853</v>
          </cell>
        </row>
        <row r="2120">
          <cell r="K2120">
            <v>22.81</v>
          </cell>
          <cell r="Q2120">
            <v>1.6435</v>
          </cell>
        </row>
        <row r="2121">
          <cell r="K2121">
            <v>23.05</v>
          </cell>
          <cell r="Q2121">
            <v>1.6608000000000001</v>
          </cell>
        </row>
        <row r="2122">
          <cell r="K2122">
            <v>23.37</v>
          </cell>
          <cell r="Q2122">
            <v>1.6839</v>
          </cell>
        </row>
        <row r="2123">
          <cell r="K2123">
            <v>23.22</v>
          </cell>
          <cell r="Q2123">
            <v>1.6731</v>
          </cell>
        </row>
        <row r="2124">
          <cell r="K2124">
            <v>23.19</v>
          </cell>
          <cell r="Q2124">
            <v>1.6709000000000001</v>
          </cell>
        </row>
        <row r="2125">
          <cell r="K2125">
            <v>23.27</v>
          </cell>
          <cell r="Q2125">
            <v>1.6767000000000001</v>
          </cell>
        </row>
        <row r="2126">
          <cell r="K2126">
            <v>23.59</v>
          </cell>
          <cell r="Q2126">
            <v>1.6997</v>
          </cell>
        </row>
        <row r="2127">
          <cell r="K2127">
            <v>23.67</v>
          </cell>
          <cell r="Q2127">
            <v>1.7055</v>
          </cell>
        </row>
        <row r="2128">
          <cell r="K2128">
            <v>23.68</v>
          </cell>
          <cell r="Q2128">
            <v>1.7061999999999999</v>
          </cell>
        </row>
        <row r="2129">
          <cell r="K2129">
            <v>23.77</v>
          </cell>
          <cell r="Q2129">
            <v>1.7126999999999999</v>
          </cell>
        </row>
        <row r="2130">
          <cell r="K2130">
            <v>23.62</v>
          </cell>
          <cell r="Q2130">
            <v>1.7019</v>
          </cell>
        </row>
        <row r="2131">
          <cell r="K2131">
            <v>23.41</v>
          </cell>
          <cell r="Q2131">
            <v>1.6868000000000001</v>
          </cell>
        </row>
        <row r="2132">
          <cell r="K2132">
            <v>23.49</v>
          </cell>
          <cell r="Q2132">
            <v>1.6924999999999999</v>
          </cell>
        </row>
        <row r="2133">
          <cell r="K2133">
            <v>23.69</v>
          </cell>
          <cell r="Q2133">
            <v>1.7069000000000001</v>
          </cell>
        </row>
        <row r="2134">
          <cell r="K2134">
            <v>23.44</v>
          </cell>
          <cell r="Q2134">
            <v>1.6889000000000001</v>
          </cell>
        </row>
        <row r="2135">
          <cell r="K2135">
            <v>23.25</v>
          </cell>
          <cell r="Q2135">
            <v>1.6752</v>
          </cell>
        </row>
        <row r="2136">
          <cell r="K2136">
            <v>23.32</v>
          </cell>
          <cell r="Q2136">
            <v>1.6802999999999999</v>
          </cell>
        </row>
        <row r="2137">
          <cell r="K2137">
            <v>23.46</v>
          </cell>
          <cell r="Q2137">
            <v>1.6903999999999999</v>
          </cell>
        </row>
        <row r="2138">
          <cell r="K2138">
            <v>23.29</v>
          </cell>
          <cell r="Q2138">
            <v>1.6780999999999999</v>
          </cell>
        </row>
        <row r="2139">
          <cell r="K2139">
            <v>23.37</v>
          </cell>
          <cell r="Q2139">
            <v>1.6839</v>
          </cell>
        </row>
        <row r="2140">
          <cell r="K2140">
            <v>23.24</v>
          </cell>
          <cell r="Q2140">
            <v>1.6745000000000001</v>
          </cell>
        </row>
        <row r="2141">
          <cell r="K2141">
            <v>23.12</v>
          </cell>
          <cell r="Q2141">
            <v>1.6658999999999999</v>
          </cell>
        </row>
        <row r="2142">
          <cell r="K2142">
            <v>23.1</v>
          </cell>
          <cell r="Q2142">
            <v>1.6644000000000001</v>
          </cell>
        </row>
        <row r="2143">
          <cell r="K2143">
            <v>23.12</v>
          </cell>
          <cell r="Q2143">
            <v>1.6658999999999999</v>
          </cell>
        </row>
        <row r="2144">
          <cell r="K2144">
            <v>23.08</v>
          </cell>
          <cell r="Q2144">
            <v>1.6575</v>
          </cell>
        </row>
        <row r="2145">
          <cell r="K2145">
            <v>23.34</v>
          </cell>
          <cell r="Q2145">
            <v>1.6761999999999999</v>
          </cell>
        </row>
        <row r="2146">
          <cell r="K2146">
            <v>23</v>
          </cell>
          <cell r="Q2146">
            <v>1.6517999999999999</v>
          </cell>
        </row>
        <row r="2147">
          <cell r="K2147">
            <v>23.08</v>
          </cell>
          <cell r="Q2147">
            <v>1.6575</v>
          </cell>
        </row>
        <row r="2148">
          <cell r="K2148">
            <v>22.93</v>
          </cell>
          <cell r="Q2148">
            <v>1.6468</v>
          </cell>
        </row>
        <row r="2149">
          <cell r="K2149">
            <v>23.12</v>
          </cell>
          <cell r="Q2149">
            <v>1.6604000000000001</v>
          </cell>
        </row>
        <row r="2150">
          <cell r="K2150">
            <v>23.06</v>
          </cell>
          <cell r="Q2150">
            <v>1.6560999999999999</v>
          </cell>
        </row>
        <row r="2151">
          <cell r="K2151">
            <v>23.58</v>
          </cell>
          <cell r="Q2151">
            <v>1.6934</v>
          </cell>
        </row>
        <row r="2152">
          <cell r="K2152">
            <v>23.59</v>
          </cell>
          <cell r="Q2152">
            <v>1.6941999999999999</v>
          </cell>
        </row>
        <row r="2153">
          <cell r="K2153">
            <v>23.46</v>
          </cell>
          <cell r="Q2153">
            <v>1.6848000000000001</v>
          </cell>
        </row>
        <row r="2154">
          <cell r="K2154">
            <v>22.81</v>
          </cell>
          <cell r="Q2154">
            <v>1.6380999999999999</v>
          </cell>
        </row>
        <row r="2155">
          <cell r="K2155">
            <v>23.1</v>
          </cell>
          <cell r="Q2155">
            <v>1.659</v>
          </cell>
        </row>
        <row r="2156">
          <cell r="K2156">
            <v>22.76</v>
          </cell>
          <cell r="Q2156">
            <v>1.6345000000000001</v>
          </cell>
        </row>
        <row r="2157">
          <cell r="K2157">
            <v>22.67</v>
          </cell>
          <cell r="Q2157">
            <v>1.6281000000000001</v>
          </cell>
        </row>
        <row r="2158">
          <cell r="K2158">
            <v>21.75</v>
          </cell>
          <cell r="Q2158">
            <v>1.5620000000000001</v>
          </cell>
        </row>
        <row r="2159">
          <cell r="K2159">
            <v>21.35</v>
          </cell>
          <cell r="Q2159">
            <v>1.5333000000000001</v>
          </cell>
        </row>
        <row r="2160">
          <cell r="K2160">
            <v>21.5</v>
          </cell>
          <cell r="Q2160">
            <v>1.5441</v>
          </cell>
        </row>
        <row r="2161">
          <cell r="K2161">
            <v>21.96</v>
          </cell>
          <cell r="Q2161">
            <v>1.5770999999999999</v>
          </cell>
        </row>
        <row r="2162">
          <cell r="K2162">
            <v>21.95</v>
          </cell>
          <cell r="Q2162">
            <v>1.5764</v>
          </cell>
        </row>
        <row r="2163">
          <cell r="K2163">
            <v>22.21</v>
          </cell>
          <cell r="Q2163">
            <v>1.595</v>
          </cell>
        </row>
        <row r="2164">
          <cell r="K2164">
            <v>22.27</v>
          </cell>
          <cell r="Q2164">
            <v>1.5993999999999999</v>
          </cell>
        </row>
        <row r="2165">
          <cell r="K2165">
            <v>22.29</v>
          </cell>
          <cell r="Q2165">
            <v>1.6008</v>
          </cell>
        </row>
        <row r="2166">
          <cell r="K2166">
            <v>22.15</v>
          </cell>
          <cell r="Q2166">
            <v>1.5907</v>
          </cell>
        </row>
        <row r="2167">
          <cell r="K2167">
            <v>22.32</v>
          </cell>
          <cell r="Q2167">
            <v>1.6029</v>
          </cell>
        </row>
        <row r="2168">
          <cell r="K2168">
            <v>22.57</v>
          </cell>
          <cell r="Q2168">
            <v>1.6209</v>
          </cell>
        </row>
        <row r="2169">
          <cell r="K2169">
            <v>22.58</v>
          </cell>
          <cell r="Q2169">
            <v>1.6215999999999999</v>
          </cell>
        </row>
        <row r="2170">
          <cell r="K2170">
            <v>22.68</v>
          </cell>
          <cell r="Q2170">
            <v>1.6288</v>
          </cell>
        </row>
        <row r="2171">
          <cell r="K2171">
            <v>23.01</v>
          </cell>
          <cell r="Q2171">
            <v>1.6525000000000001</v>
          </cell>
        </row>
        <row r="2172">
          <cell r="K2172">
            <v>22.78</v>
          </cell>
          <cell r="Q2172">
            <v>1.6359999999999999</v>
          </cell>
        </row>
        <row r="2173">
          <cell r="K2173">
            <v>22.9</v>
          </cell>
          <cell r="Q2173">
            <v>1.6446000000000001</v>
          </cell>
        </row>
        <row r="2174">
          <cell r="K2174">
            <v>22.85</v>
          </cell>
          <cell r="Q2174">
            <v>1.641</v>
          </cell>
        </row>
        <row r="2175">
          <cell r="K2175">
            <v>23.01</v>
          </cell>
          <cell r="Q2175">
            <v>1.6525000000000001</v>
          </cell>
        </row>
        <row r="2176">
          <cell r="K2176">
            <v>23.24</v>
          </cell>
          <cell r="Q2176">
            <v>1.669</v>
          </cell>
        </row>
        <row r="2177">
          <cell r="K2177">
            <v>23.27</v>
          </cell>
          <cell r="Q2177">
            <v>1.6712</v>
          </cell>
        </row>
        <row r="2178">
          <cell r="K2178">
            <v>23.46</v>
          </cell>
          <cell r="Q2178">
            <v>1.6848000000000001</v>
          </cell>
        </row>
        <row r="2179">
          <cell r="K2179">
            <v>23.57</v>
          </cell>
          <cell r="Q2179">
            <v>1.6927000000000001</v>
          </cell>
        </row>
        <row r="2180">
          <cell r="K2180">
            <v>23.66</v>
          </cell>
          <cell r="Q2180">
            <v>1.6992</v>
          </cell>
        </row>
        <row r="2181">
          <cell r="K2181">
            <v>23.86</v>
          </cell>
          <cell r="Q2181">
            <v>1.7135</v>
          </cell>
        </row>
        <row r="2182">
          <cell r="K2182">
            <v>23.66</v>
          </cell>
          <cell r="Q2182">
            <v>1.6992</v>
          </cell>
        </row>
        <row r="2183">
          <cell r="K2183">
            <v>23.53</v>
          </cell>
          <cell r="Q2183">
            <v>1.6898</v>
          </cell>
        </row>
        <row r="2184">
          <cell r="K2184">
            <v>23.6</v>
          </cell>
          <cell r="Q2184">
            <v>1.6949000000000001</v>
          </cell>
        </row>
        <row r="2185">
          <cell r="K2185">
            <v>23.64</v>
          </cell>
          <cell r="Q2185">
            <v>1.6977</v>
          </cell>
        </row>
        <row r="2186">
          <cell r="K2186">
            <v>23.6</v>
          </cell>
          <cell r="Q2186">
            <v>1.6949000000000001</v>
          </cell>
        </row>
        <row r="2187">
          <cell r="K2187">
            <v>23.32</v>
          </cell>
          <cell r="Q2187">
            <v>1.6748000000000001</v>
          </cell>
        </row>
        <row r="2188">
          <cell r="K2188">
            <v>23.64</v>
          </cell>
          <cell r="Q2188">
            <v>1.6977</v>
          </cell>
        </row>
        <row r="2189">
          <cell r="K2189">
            <v>23.66</v>
          </cell>
          <cell r="Q2189">
            <v>1.6992</v>
          </cell>
        </row>
        <row r="2190">
          <cell r="K2190">
            <v>23.32</v>
          </cell>
          <cell r="Q2190">
            <v>1.6748000000000001</v>
          </cell>
        </row>
        <row r="2191">
          <cell r="K2191">
            <v>23.38</v>
          </cell>
          <cell r="Q2191">
            <v>1.6791</v>
          </cell>
        </row>
        <row r="2192">
          <cell r="K2192">
            <v>23.86</v>
          </cell>
          <cell r="Q2192">
            <v>1.7135</v>
          </cell>
        </row>
        <row r="2193">
          <cell r="K2193">
            <v>23.78</v>
          </cell>
          <cell r="Q2193">
            <v>1.7078</v>
          </cell>
        </row>
        <row r="2194">
          <cell r="K2194">
            <v>23.58</v>
          </cell>
          <cell r="Q2194">
            <v>1.6934</v>
          </cell>
        </row>
        <row r="2195">
          <cell r="K2195">
            <v>23.5</v>
          </cell>
          <cell r="Q2195">
            <v>1.6877</v>
          </cell>
        </row>
        <row r="2196">
          <cell r="K2196">
            <v>23.68</v>
          </cell>
          <cell r="Q2196">
            <v>1.7005999999999999</v>
          </cell>
        </row>
        <row r="2197">
          <cell r="K2197">
            <v>23.52</v>
          </cell>
          <cell r="Q2197">
            <v>1.6891</v>
          </cell>
        </row>
        <row r="2198">
          <cell r="K2198">
            <v>23.77</v>
          </cell>
          <cell r="Q2198">
            <v>1.7071000000000001</v>
          </cell>
        </row>
        <row r="2199">
          <cell r="K2199">
            <v>24.33</v>
          </cell>
          <cell r="Q2199">
            <v>1.7473000000000001</v>
          </cell>
        </row>
        <row r="2200">
          <cell r="K2200">
            <v>23.98</v>
          </cell>
          <cell r="Q2200">
            <v>1.7222</v>
          </cell>
        </row>
        <row r="2201">
          <cell r="K2201">
            <v>23.25</v>
          </cell>
          <cell r="Q2201">
            <v>1.6697</v>
          </cell>
        </row>
        <row r="2202">
          <cell r="K2202">
            <v>23.36</v>
          </cell>
          <cell r="Q2202">
            <v>1.6776</v>
          </cell>
        </row>
        <row r="2203">
          <cell r="K2203">
            <v>22.93</v>
          </cell>
          <cell r="Q2203">
            <v>1.6468</v>
          </cell>
        </row>
        <row r="2204">
          <cell r="K2204">
            <v>23.11</v>
          </cell>
          <cell r="Q2204">
            <v>1.6597</v>
          </cell>
        </row>
        <row r="2205">
          <cell r="K2205">
            <v>23.25</v>
          </cell>
          <cell r="Q2205">
            <v>1.6697</v>
          </cell>
        </row>
        <row r="2206">
          <cell r="K2206">
            <v>23.32</v>
          </cell>
          <cell r="Q2206">
            <v>1.6748000000000001</v>
          </cell>
        </row>
        <row r="2207">
          <cell r="K2207">
            <v>23.19</v>
          </cell>
          <cell r="Q2207">
            <v>1.6654</v>
          </cell>
        </row>
        <row r="2208">
          <cell r="K2208">
            <v>23.34</v>
          </cell>
          <cell r="Q2208">
            <v>1.6802999999999999</v>
          </cell>
        </row>
        <row r="2209">
          <cell r="K2209">
            <v>22.9</v>
          </cell>
          <cell r="Q2209">
            <v>1.6486000000000001</v>
          </cell>
        </row>
        <row r="2210">
          <cell r="K2210">
            <v>22.91</v>
          </cell>
          <cell r="Q2210">
            <v>1.6493</v>
          </cell>
        </row>
        <row r="2211">
          <cell r="K2211">
            <v>23.24</v>
          </cell>
          <cell r="Q2211">
            <v>1.6731</v>
          </cell>
        </row>
        <row r="2212">
          <cell r="K2212">
            <v>23.32</v>
          </cell>
          <cell r="Q2212">
            <v>1.6788000000000001</v>
          </cell>
        </row>
        <row r="2213">
          <cell r="K2213">
            <v>23.62</v>
          </cell>
          <cell r="Q2213">
            <v>1.7003999999999999</v>
          </cell>
        </row>
        <row r="2214">
          <cell r="K2214">
            <v>23.54</v>
          </cell>
          <cell r="Q2214">
            <v>1.6947000000000001</v>
          </cell>
        </row>
        <row r="2215">
          <cell r="K2215">
            <v>23.94</v>
          </cell>
          <cell r="Q2215">
            <v>1.7235</v>
          </cell>
        </row>
        <row r="2216">
          <cell r="K2216">
            <v>23.76</v>
          </cell>
          <cell r="Q2216">
            <v>1.7104999999999999</v>
          </cell>
        </row>
        <row r="2217">
          <cell r="K2217">
            <v>23.63</v>
          </cell>
          <cell r="Q2217">
            <v>1.7011000000000001</v>
          </cell>
        </row>
        <row r="2218">
          <cell r="K2218">
            <v>23.43</v>
          </cell>
          <cell r="Q2218">
            <v>1.6868000000000001</v>
          </cell>
        </row>
        <row r="2219">
          <cell r="K2219">
            <v>23.54</v>
          </cell>
          <cell r="Q2219">
            <v>1.6947000000000001</v>
          </cell>
        </row>
        <row r="2220">
          <cell r="K2220">
            <v>23.63</v>
          </cell>
          <cell r="Q2220">
            <v>1.7011000000000001</v>
          </cell>
        </row>
        <row r="2221">
          <cell r="K2221">
            <v>24.72</v>
          </cell>
          <cell r="Q2221">
            <v>1.7796000000000001</v>
          </cell>
        </row>
        <row r="2222">
          <cell r="K2222">
            <v>24.86</v>
          </cell>
          <cell r="Q2222">
            <v>1.7897000000000001</v>
          </cell>
        </row>
        <row r="2223">
          <cell r="K2223">
            <v>24.71</v>
          </cell>
          <cell r="Q2223">
            <v>1.7788999999999999</v>
          </cell>
        </row>
        <row r="2224">
          <cell r="K2224">
            <v>24.62</v>
          </cell>
          <cell r="Q2224">
            <v>1.7724</v>
          </cell>
        </row>
        <row r="2225">
          <cell r="K2225">
            <v>24.69</v>
          </cell>
          <cell r="Q2225">
            <v>1.7775000000000001</v>
          </cell>
        </row>
        <row r="2226">
          <cell r="K2226">
            <v>24.65</v>
          </cell>
          <cell r="Q2226">
            <v>1.7746</v>
          </cell>
        </row>
        <row r="2227">
          <cell r="K2227">
            <v>24.49</v>
          </cell>
          <cell r="Q2227">
            <v>1.7630999999999999</v>
          </cell>
        </row>
        <row r="2228">
          <cell r="K2228">
            <v>24.48</v>
          </cell>
          <cell r="Q2228">
            <v>1.7623</v>
          </cell>
        </row>
        <row r="2229">
          <cell r="K2229">
            <v>24.37</v>
          </cell>
          <cell r="Q2229">
            <v>1.7544</v>
          </cell>
        </row>
        <row r="2230">
          <cell r="K2230">
            <v>24.62</v>
          </cell>
          <cell r="Q2230">
            <v>1.7724</v>
          </cell>
        </row>
        <row r="2231">
          <cell r="K2231">
            <v>24.7</v>
          </cell>
          <cell r="Q2231">
            <v>1.7782</v>
          </cell>
        </row>
        <row r="2232">
          <cell r="K2232">
            <v>24.52</v>
          </cell>
          <cell r="Q2232">
            <v>1.7652000000000001</v>
          </cell>
        </row>
        <row r="2233">
          <cell r="K2233">
            <v>24.31</v>
          </cell>
          <cell r="Q2233">
            <v>1.7501</v>
          </cell>
        </row>
        <row r="2234">
          <cell r="K2234">
            <v>24.34</v>
          </cell>
          <cell r="Q2234">
            <v>1.7523</v>
          </cell>
        </row>
        <row r="2235">
          <cell r="K2235">
            <v>24.33</v>
          </cell>
          <cell r="Q2235">
            <v>1.7515000000000001</v>
          </cell>
        </row>
        <row r="2236">
          <cell r="K2236">
            <v>24.25</v>
          </cell>
          <cell r="Q2236">
            <v>1.7458</v>
          </cell>
        </row>
        <row r="2237">
          <cell r="K2237">
            <v>24.27</v>
          </cell>
          <cell r="Q2237">
            <v>1.7472000000000001</v>
          </cell>
        </row>
        <row r="2238">
          <cell r="K2238">
            <v>24.2</v>
          </cell>
          <cell r="Q2238">
            <v>1.7422</v>
          </cell>
        </row>
        <row r="2239">
          <cell r="K2239">
            <v>24.07</v>
          </cell>
          <cell r="Q2239">
            <v>1.7327999999999999</v>
          </cell>
        </row>
        <row r="2240">
          <cell r="K2240">
            <v>24</v>
          </cell>
          <cell r="Q2240">
            <v>1.7278</v>
          </cell>
        </row>
        <row r="2241">
          <cell r="K2241">
            <v>23.95</v>
          </cell>
          <cell r="Q2241">
            <v>1.7242</v>
          </cell>
        </row>
        <row r="2242">
          <cell r="K2242">
            <v>23.85</v>
          </cell>
          <cell r="Q2242">
            <v>1.7170000000000001</v>
          </cell>
        </row>
        <row r="2243">
          <cell r="K2243">
            <v>23.72</v>
          </cell>
          <cell r="Q2243">
            <v>1.7076</v>
          </cell>
        </row>
        <row r="2244">
          <cell r="K2244">
            <v>23.61</v>
          </cell>
          <cell r="Q2244">
            <v>1.6997</v>
          </cell>
        </row>
        <row r="2245">
          <cell r="K2245">
            <v>23.78</v>
          </cell>
          <cell r="Q2245">
            <v>1.7119</v>
          </cell>
        </row>
        <row r="2246">
          <cell r="K2246">
            <v>23.78</v>
          </cell>
          <cell r="Q2246">
            <v>1.7119</v>
          </cell>
        </row>
        <row r="2247">
          <cell r="K2247">
            <v>23.61</v>
          </cell>
          <cell r="Q2247">
            <v>1.6997</v>
          </cell>
        </row>
        <row r="2248">
          <cell r="K2248">
            <v>23.18</v>
          </cell>
          <cell r="Q2248">
            <v>1.6688000000000001</v>
          </cell>
        </row>
        <row r="2249">
          <cell r="K2249">
            <v>23.2</v>
          </cell>
          <cell r="Q2249">
            <v>1.6701999999999999</v>
          </cell>
        </row>
        <row r="2250">
          <cell r="K2250">
            <v>23.11</v>
          </cell>
          <cell r="Q2250">
            <v>1.6637</v>
          </cell>
        </row>
        <row r="2251">
          <cell r="K2251">
            <v>23.14</v>
          </cell>
          <cell r="Q2251">
            <v>1.6658999999999999</v>
          </cell>
        </row>
        <row r="2252">
          <cell r="K2252">
            <v>23.06</v>
          </cell>
          <cell r="Q2252">
            <v>1.6600999999999999</v>
          </cell>
        </row>
        <row r="2253">
          <cell r="K2253">
            <v>23.17</v>
          </cell>
          <cell r="Q2253">
            <v>1.6679999999999999</v>
          </cell>
        </row>
        <row r="2254">
          <cell r="K2254">
            <v>23.16</v>
          </cell>
          <cell r="Q2254">
            <v>1.6673</v>
          </cell>
        </row>
        <row r="2255">
          <cell r="K2255">
            <v>23.16</v>
          </cell>
          <cell r="Q2255">
            <v>1.6673</v>
          </cell>
        </row>
        <row r="2256">
          <cell r="K2256">
            <v>23.39</v>
          </cell>
          <cell r="Q2256">
            <v>1.6839</v>
          </cell>
        </row>
        <row r="2257">
          <cell r="K2257">
            <v>23.87</v>
          </cell>
          <cell r="Q2257">
            <v>1.7183999999999999</v>
          </cell>
        </row>
        <row r="2258">
          <cell r="K2258">
            <v>24.09</v>
          </cell>
          <cell r="Q2258">
            <v>1.7343</v>
          </cell>
        </row>
        <row r="2259">
          <cell r="K2259">
            <v>23.85</v>
          </cell>
          <cell r="Q2259">
            <v>1.7170000000000001</v>
          </cell>
        </row>
        <row r="2260">
          <cell r="K2260">
            <v>23.78</v>
          </cell>
          <cell r="Q2260">
            <v>1.7119</v>
          </cell>
        </row>
        <row r="2261">
          <cell r="K2261">
            <v>24.14</v>
          </cell>
          <cell r="Q2261">
            <v>1.7379</v>
          </cell>
        </row>
        <row r="2262">
          <cell r="K2262">
            <v>24.45</v>
          </cell>
          <cell r="Q2262">
            <v>1.7602</v>
          </cell>
        </row>
        <row r="2263">
          <cell r="K2263">
            <v>24.86</v>
          </cell>
          <cell r="Q2263">
            <v>1.7897000000000001</v>
          </cell>
        </row>
        <row r="2264">
          <cell r="K2264">
            <v>24.46</v>
          </cell>
          <cell r="Q2264">
            <v>1.7608999999999999</v>
          </cell>
        </row>
        <row r="2265">
          <cell r="K2265">
            <v>24.01</v>
          </cell>
          <cell r="Q2265">
            <v>1.7284999999999999</v>
          </cell>
        </row>
        <row r="2266">
          <cell r="K2266">
            <v>24.28</v>
          </cell>
          <cell r="Q2266">
            <v>1.7479</v>
          </cell>
        </row>
        <row r="2267">
          <cell r="K2267">
            <v>24.32</v>
          </cell>
          <cell r="Q2267">
            <v>1.7507999999999999</v>
          </cell>
        </row>
        <row r="2268">
          <cell r="K2268">
            <v>24.23</v>
          </cell>
          <cell r="Q2268">
            <v>1.7443</v>
          </cell>
        </row>
        <row r="2269">
          <cell r="K2269">
            <v>24.25</v>
          </cell>
          <cell r="Q2269">
            <v>1.7458</v>
          </cell>
        </row>
        <row r="2270">
          <cell r="K2270">
            <v>24.05</v>
          </cell>
          <cell r="Q2270">
            <v>1.7314000000000001</v>
          </cell>
        </row>
        <row r="2271">
          <cell r="K2271">
            <v>23.89</v>
          </cell>
          <cell r="Q2271">
            <v>1.7119</v>
          </cell>
        </row>
        <row r="2272">
          <cell r="K2272">
            <v>24.17</v>
          </cell>
          <cell r="Q2272">
            <v>1.732</v>
          </cell>
        </row>
        <row r="2273">
          <cell r="K2273">
            <v>24.33</v>
          </cell>
          <cell r="Q2273">
            <v>1.7434000000000001</v>
          </cell>
        </row>
        <row r="2274">
          <cell r="K2274">
            <v>24.1</v>
          </cell>
          <cell r="Q2274">
            <v>1.7270000000000001</v>
          </cell>
        </row>
        <row r="2275">
          <cell r="K2275">
            <v>24.05</v>
          </cell>
          <cell r="Q2275">
            <v>1.7234</v>
          </cell>
        </row>
        <row r="2276">
          <cell r="K2276">
            <v>23.94</v>
          </cell>
          <cell r="Q2276">
            <v>1.7155</v>
          </cell>
        </row>
        <row r="2277">
          <cell r="K2277">
            <v>23.67</v>
          </cell>
          <cell r="Q2277">
            <v>1.6960999999999999</v>
          </cell>
        </row>
        <row r="2278">
          <cell r="K2278">
            <v>23.57</v>
          </cell>
          <cell r="Q2278">
            <v>1.6890000000000001</v>
          </cell>
        </row>
        <row r="2279">
          <cell r="K2279">
            <v>24.25</v>
          </cell>
          <cell r="Q2279">
            <v>1.7377</v>
          </cell>
        </row>
        <row r="2280">
          <cell r="K2280">
            <v>24.4</v>
          </cell>
          <cell r="Q2280">
            <v>1.7484999999999999</v>
          </cell>
        </row>
        <row r="2281">
          <cell r="K2281">
            <v>24.38</v>
          </cell>
          <cell r="Q2281">
            <v>1.7470000000000001</v>
          </cell>
        </row>
        <row r="2282">
          <cell r="K2282">
            <v>24.19</v>
          </cell>
          <cell r="Q2282">
            <v>1.7334000000000001</v>
          </cell>
        </row>
        <row r="2283">
          <cell r="K2283">
            <v>24.36</v>
          </cell>
          <cell r="Q2283">
            <v>1.7456</v>
          </cell>
        </row>
        <row r="2284">
          <cell r="K2284">
            <v>24.68</v>
          </cell>
          <cell r="Q2284">
            <v>1.7685</v>
          </cell>
        </row>
        <row r="2285">
          <cell r="K2285">
            <v>25.55</v>
          </cell>
          <cell r="Q2285">
            <v>1.8309</v>
          </cell>
        </row>
        <row r="2286">
          <cell r="K2286">
            <v>26.14</v>
          </cell>
          <cell r="Q2286">
            <v>1.8731</v>
          </cell>
        </row>
        <row r="2287">
          <cell r="K2287">
            <v>26.02</v>
          </cell>
          <cell r="Q2287">
            <v>1.8645</v>
          </cell>
        </row>
        <row r="2288">
          <cell r="K2288">
            <v>25.7</v>
          </cell>
          <cell r="Q2288">
            <v>1.8415999999999999</v>
          </cell>
        </row>
        <row r="2289">
          <cell r="K2289">
            <v>25.94</v>
          </cell>
          <cell r="Q2289">
            <v>1.8588</v>
          </cell>
        </row>
        <row r="2290">
          <cell r="K2290">
            <v>25.88</v>
          </cell>
          <cell r="Q2290">
            <v>1.8545</v>
          </cell>
        </row>
        <row r="2291">
          <cell r="K2291">
            <v>26.09</v>
          </cell>
          <cell r="Q2291">
            <v>1.8695999999999999</v>
          </cell>
        </row>
        <row r="2292">
          <cell r="K2292">
            <v>26.21</v>
          </cell>
          <cell r="Q2292">
            <v>1.8782000000000001</v>
          </cell>
        </row>
        <row r="2293">
          <cell r="K2293">
            <v>26.37</v>
          </cell>
          <cell r="Q2293">
            <v>1.8895999999999999</v>
          </cell>
        </row>
        <row r="2294">
          <cell r="K2294">
            <v>26.14</v>
          </cell>
          <cell r="Q2294">
            <v>1.8731</v>
          </cell>
        </row>
        <row r="2295">
          <cell r="K2295">
            <v>26.54</v>
          </cell>
          <cell r="Q2295">
            <v>1.9017999999999999</v>
          </cell>
        </row>
        <row r="2296">
          <cell r="K2296">
            <v>26.43</v>
          </cell>
          <cell r="Q2296">
            <v>1.8938999999999999</v>
          </cell>
        </row>
        <row r="2297">
          <cell r="K2297">
            <v>26.42</v>
          </cell>
          <cell r="Q2297">
            <v>1.8932</v>
          </cell>
        </row>
        <row r="2298">
          <cell r="K2298">
            <v>26.9</v>
          </cell>
          <cell r="Q2298">
            <v>1.9276</v>
          </cell>
        </row>
        <row r="2299">
          <cell r="K2299">
            <v>26.6</v>
          </cell>
          <cell r="Q2299">
            <v>1.9060999999999999</v>
          </cell>
        </row>
        <row r="2300">
          <cell r="K2300">
            <v>27.05</v>
          </cell>
          <cell r="Q2300">
            <v>1.9383999999999999</v>
          </cell>
        </row>
        <row r="2301">
          <cell r="K2301">
            <v>27.01</v>
          </cell>
          <cell r="Q2301">
            <v>1.9355</v>
          </cell>
        </row>
        <row r="2302">
          <cell r="K2302">
            <v>27.05</v>
          </cell>
          <cell r="Q2302">
            <v>1.9383999999999999</v>
          </cell>
        </row>
        <row r="2303">
          <cell r="K2303">
            <v>27.15</v>
          </cell>
          <cell r="Q2303">
            <v>1.9455</v>
          </cell>
        </row>
        <row r="2304">
          <cell r="K2304">
            <v>26.99</v>
          </cell>
          <cell r="Q2304">
            <v>1.9340999999999999</v>
          </cell>
        </row>
        <row r="2305">
          <cell r="K2305">
            <v>27.2</v>
          </cell>
          <cell r="Q2305">
            <v>1.9491000000000001</v>
          </cell>
        </row>
        <row r="2306">
          <cell r="K2306">
            <v>27.22</v>
          </cell>
          <cell r="Q2306">
            <v>1.9504999999999999</v>
          </cell>
        </row>
        <row r="2307">
          <cell r="K2307">
            <v>27.03</v>
          </cell>
          <cell r="Q2307">
            <v>1.9369000000000001</v>
          </cell>
        </row>
        <row r="2308">
          <cell r="K2308">
            <v>26.96</v>
          </cell>
          <cell r="Q2308">
            <v>1.9319</v>
          </cell>
        </row>
        <row r="2309">
          <cell r="K2309">
            <v>26.91</v>
          </cell>
          <cell r="Q2309">
            <v>1.9282999999999999</v>
          </cell>
        </row>
        <row r="2310">
          <cell r="K2310">
            <v>27.08</v>
          </cell>
          <cell r="Q2310">
            <v>1.9404999999999999</v>
          </cell>
        </row>
        <row r="2311">
          <cell r="K2311">
            <v>26.73</v>
          </cell>
          <cell r="Q2311">
            <v>1.9154</v>
          </cell>
        </row>
        <row r="2312">
          <cell r="K2312">
            <v>26.78</v>
          </cell>
          <cell r="Q2312">
            <v>1.919</v>
          </cell>
        </row>
        <row r="2313">
          <cell r="K2313">
            <v>26.83</v>
          </cell>
          <cell r="Q2313">
            <v>1.9226000000000001</v>
          </cell>
        </row>
        <row r="2314">
          <cell r="K2314">
            <v>26.66</v>
          </cell>
          <cell r="Q2314">
            <v>1.9104000000000001</v>
          </cell>
        </row>
        <row r="2315">
          <cell r="K2315">
            <v>26.66</v>
          </cell>
          <cell r="Q2315">
            <v>1.9104000000000001</v>
          </cell>
        </row>
        <row r="2316">
          <cell r="K2316">
            <v>26.56</v>
          </cell>
          <cell r="Q2316">
            <v>1.9032</v>
          </cell>
        </row>
        <row r="2317">
          <cell r="K2317">
            <v>26.64</v>
          </cell>
          <cell r="Q2317">
            <v>1.909</v>
          </cell>
        </row>
        <row r="2318">
          <cell r="K2318">
            <v>26.45</v>
          </cell>
          <cell r="Q2318">
            <v>1.8954</v>
          </cell>
        </row>
        <row r="2319">
          <cell r="K2319">
            <v>26.94</v>
          </cell>
          <cell r="Q2319">
            <v>1.9305000000000001</v>
          </cell>
        </row>
        <row r="2320">
          <cell r="K2320">
            <v>27.19</v>
          </cell>
          <cell r="Q2320">
            <v>1.9483999999999999</v>
          </cell>
        </row>
        <row r="2321">
          <cell r="K2321">
            <v>27.14</v>
          </cell>
          <cell r="Q2321">
            <v>1.9448000000000001</v>
          </cell>
        </row>
        <row r="2322">
          <cell r="K2322">
            <v>26.58</v>
          </cell>
          <cell r="Q2322">
            <v>1.9047000000000001</v>
          </cell>
        </row>
        <row r="2323">
          <cell r="K2323">
            <v>26.54</v>
          </cell>
          <cell r="Q2323">
            <v>1.9017999999999999</v>
          </cell>
        </row>
        <row r="2324">
          <cell r="K2324">
            <v>26.84</v>
          </cell>
          <cell r="Q2324">
            <v>1.9233</v>
          </cell>
        </row>
        <row r="2325">
          <cell r="K2325">
            <v>26.98</v>
          </cell>
          <cell r="Q2325">
            <v>1.9333</v>
          </cell>
        </row>
        <row r="2326">
          <cell r="K2326">
            <v>27.03</v>
          </cell>
          <cell r="Q2326">
            <v>1.9369000000000001</v>
          </cell>
        </row>
        <row r="2327">
          <cell r="K2327">
            <v>27.41</v>
          </cell>
          <cell r="Q2327">
            <v>1.9641999999999999</v>
          </cell>
        </row>
        <row r="2328">
          <cell r="K2328">
            <v>27.32</v>
          </cell>
          <cell r="Q2328">
            <v>1.9577</v>
          </cell>
        </row>
        <row r="2329">
          <cell r="K2329">
            <v>27.36</v>
          </cell>
          <cell r="Q2329">
            <v>1.9605999999999999</v>
          </cell>
        </row>
        <row r="2330">
          <cell r="K2330">
            <v>27.4</v>
          </cell>
          <cell r="Q2330">
            <v>1.9634</v>
          </cell>
        </row>
        <row r="2331">
          <cell r="K2331">
            <v>27.61</v>
          </cell>
          <cell r="Q2331">
            <v>1.9784999999999999</v>
          </cell>
        </row>
        <row r="2332">
          <cell r="K2332">
            <v>27.83</v>
          </cell>
          <cell r="Q2332">
            <v>1.9942</v>
          </cell>
        </row>
        <row r="2333">
          <cell r="K2333">
            <v>27.83</v>
          </cell>
          <cell r="Q2333">
            <v>1.9942</v>
          </cell>
        </row>
        <row r="2334">
          <cell r="K2334">
            <v>27.89</v>
          </cell>
          <cell r="Q2334">
            <v>1.9984999999999999</v>
          </cell>
        </row>
        <row r="2335">
          <cell r="K2335">
            <v>28.03</v>
          </cell>
          <cell r="Q2335">
            <v>1.9764999999999999</v>
          </cell>
        </row>
        <row r="2336">
          <cell r="K2336">
            <v>27.5</v>
          </cell>
          <cell r="Q2336">
            <v>1.9391</v>
          </cell>
        </row>
        <row r="2337">
          <cell r="K2337">
            <v>27.48</v>
          </cell>
          <cell r="Q2337">
            <v>1.9377</v>
          </cell>
        </row>
        <row r="2338">
          <cell r="K2338">
            <v>27.26</v>
          </cell>
          <cell r="Q2338">
            <v>1.9221999999999999</v>
          </cell>
        </row>
        <row r="2339">
          <cell r="K2339">
            <v>27.29</v>
          </cell>
          <cell r="Q2339">
            <v>1.9242999999999999</v>
          </cell>
        </row>
        <row r="2340">
          <cell r="K2340">
            <v>27.21</v>
          </cell>
          <cell r="Q2340">
            <v>1.9187000000000001</v>
          </cell>
        </row>
        <row r="2341">
          <cell r="K2341">
            <v>27.22</v>
          </cell>
          <cell r="Q2341">
            <v>1.9194</v>
          </cell>
        </row>
        <row r="2342">
          <cell r="K2342">
            <v>26.96</v>
          </cell>
          <cell r="Q2342">
            <v>1.9011</v>
          </cell>
        </row>
        <row r="2343">
          <cell r="K2343">
            <v>26.73</v>
          </cell>
          <cell r="Q2343">
            <v>1.8848</v>
          </cell>
        </row>
        <row r="2344">
          <cell r="K2344">
            <v>26.97</v>
          </cell>
          <cell r="Q2344">
            <v>1.9017999999999999</v>
          </cell>
        </row>
        <row r="2345">
          <cell r="K2345">
            <v>27.34</v>
          </cell>
          <cell r="Q2345">
            <v>1.9278999999999999</v>
          </cell>
        </row>
        <row r="2346">
          <cell r="K2346">
            <v>27.2</v>
          </cell>
          <cell r="Q2346">
            <v>1.9179999999999999</v>
          </cell>
        </row>
        <row r="2347">
          <cell r="K2347">
            <v>26.58</v>
          </cell>
          <cell r="Q2347">
            <v>1.8743000000000001</v>
          </cell>
        </row>
        <row r="2348">
          <cell r="K2348">
            <v>26.29</v>
          </cell>
          <cell r="Q2348">
            <v>1.8537999999999999</v>
          </cell>
        </row>
        <row r="2349">
          <cell r="K2349">
            <v>25.99</v>
          </cell>
          <cell r="Q2349">
            <v>1.8327</v>
          </cell>
        </row>
        <row r="2350">
          <cell r="K2350">
            <v>25.82</v>
          </cell>
          <cell r="Q2350">
            <v>1.8207</v>
          </cell>
        </row>
        <row r="2351">
          <cell r="K2351">
            <v>24.95</v>
          </cell>
          <cell r="Q2351">
            <v>1.7593000000000001</v>
          </cell>
        </row>
        <row r="2352">
          <cell r="K2352">
            <v>25.07</v>
          </cell>
          <cell r="Q2352">
            <v>1.7678</v>
          </cell>
        </row>
        <row r="2353">
          <cell r="K2353">
            <v>25.46</v>
          </cell>
          <cell r="Q2353">
            <v>1.7952999999999999</v>
          </cell>
        </row>
        <row r="2354">
          <cell r="K2354">
            <v>25.29</v>
          </cell>
          <cell r="Q2354">
            <v>1.7833000000000001</v>
          </cell>
        </row>
        <row r="2355">
          <cell r="K2355">
            <v>25.5</v>
          </cell>
          <cell r="Q2355">
            <v>1.7981</v>
          </cell>
        </row>
        <row r="2356">
          <cell r="K2356">
            <v>25.13</v>
          </cell>
          <cell r="Q2356">
            <v>1.772</v>
          </cell>
        </row>
        <row r="2357">
          <cell r="K2357">
            <v>24.35</v>
          </cell>
          <cell r="Q2357">
            <v>1.7170000000000001</v>
          </cell>
        </row>
        <row r="2358">
          <cell r="K2358">
            <v>24.57</v>
          </cell>
          <cell r="Q2358">
            <v>1.7324999999999999</v>
          </cell>
        </row>
        <row r="2359">
          <cell r="K2359">
            <v>24.52</v>
          </cell>
          <cell r="Q2359">
            <v>1.7290000000000001</v>
          </cell>
        </row>
        <row r="2360">
          <cell r="K2360">
            <v>24.95</v>
          </cell>
          <cell r="Q2360">
            <v>1.7593000000000001</v>
          </cell>
        </row>
        <row r="2361">
          <cell r="K2361">
            <v>25.19</v>
          </cell>
          <cell r="Q2361">
            <v>1.7763</v>
          </cell>
        </row>
        <row r="2362">
          <cell r="K2362">
            <v>25.05</v>
          </cell>
          <cell r="Q2362">
            <v>1.7664</v>
          </cell>
        </row>
        <row r="2363">
          <cell r="K2363">
            <v>25.43</v>
          </cell>
          <cell r="Q2363">
            <v>1.7931999999999999</v>
          </cell>
        </row>
        <row r="2364">
          <cell r="K2364">
            <v>25.39</v>
          </cell>
          <cell r="Q2364">
            <v>1.7904</v>
          </cell>
        </row>
        <row r="2365">
          <cell r="K2365">
            <v>25.44</v>
          </cell>
          <cell r="Q2365">
            <v>1.7939000000000001</v>
          </cell>
        </row>
        <row r="2366">
          <cell r="K2366">
            <v>25.74</v>
          </cell>
          <cell r="Q2366">
            <v>1.8149999999999999</v>
          </cell>
        </row>
        <row r="2367">
          <cell r="K2367">
            <v>25.65</v>
          </cell>
          <cell r="Q2367">
            <v>1.8087</v>
          </cell>
        </row>
        <row r="2368">
          <cell r="K2368">
            <v>25.4</v>
          </cell>
          <cell r="Q2368">
            <v>1.7910999999999999</v>
          </cell>
        </row>
        <row r="2369">
          <cell r="K2369">
            <v>25.12</v>
          </cell>
          <cell r="Q2369">
            <v>1.7713000000000001</v>
          </cell>
        </row>
        <row r="2370">
          <cell r="K2370">
            <v>24.94</v>
          </cell>
          <cell r="Q2370">
            <v>1.7585999999999999</v>
          </cell>
        </row>
        <row r="2371">
          <cell r="K2371">
            <v>25.29</v>
          </cell>
          <cell r="Q2371">
            <v>1.7833000000000001</v>
          </cell>
        </row>
        <row r="2372">
          <cell r="K2372">
            <v>25.27</v>
          </cell>
          <cell r="Q2372">
            <v>1.7819</v>
          </cell>
        </row>
        <row r="2373">
          <cell r="K2373">
            <v>25.3</v>
          </cell>
          <cell r="Q2373">
            <v>1.784</v>
          </cell>
        </row>
        <row r="2374">
          <cell r="K2374">
            <v>25.5</v>
          </cell>
          <cell r="Q2374">
            <v>1.7981</v>
          </cell>
        </row>
        <row r="2375">
          <cell r="K2375">
            <v>25.47</v>
          </cell>
          <cell r="Q2375">
            <v>1.796</v>
          </cell>
        </row>
        <row r="2376">
          <cell r="K2376">
            <v>25.12</v>
          </cell>
          <cell r="Q2376">
            <v>1.7713000000000001</v>
          </cell>
        </row>
        <row r="2377">
          <cell r="K2377">
            <v>25.65</v>
          </cell>
          <cell r="Q2377">
            <v>1.8087</v>
          </cell>
        </row>
        <row r="2378">
          <cell r="K2378">
            <v>25.93</v>
          </cell>
          <cell r="Q2378">
            <v>1.8284</v>
          </cell>
        </row>
        <row r="2379">
          <cell r="K2379">
            <v>26.22</v>
          </cell>
          <cell r="Q2379">
            <v>1.8489</v>
          </cell>
        </row>
        <row r="2380">
          <cell r="K2380">
            <v>26.13</v>
          </cell>
          <cell r="Q2380">
            <v>1.8425</v>
          </cell>
        </row>
        <row r="2381">
          <cell r="K2381">
            <v>26.04</v>
          </cell>
          <cell r="Q2381">
            <v>1.8362000000000001</v>
          </cell>
        </row>
        <row r="2382">
          <cell r="K2382">
            <v>25.9</v>
          </cell>
          <cell r="Q2382">
            <v>1.8263</v>
          </cell>
        </row>
        <row r="2383">
          <cell r="K2383">
            <v>25.76</v>
          </cell>
          <cell r="Q2383">
            <v>1.8164</v>
          </cell>
        </row>
        <row r="2384">
          <cell r="K2384">
            <v>25.34</v>
          </cell>
          <cell r="Q2384">
            <v>1.7867999999999999</v>
          </cell>
        </row>
        <row r="2385">
          <cell r="K2385">
            <v>25.11</v>
          </cell>
          <cell r="Q2385">
            <v>1.7706</v>
          </cell>
        </row>
        <row r="2386">
          <cell r="K2386">
            <v>25.43</v>
          </cell>
          <cell r="Q2386">
            <v>1.7931999999999999</v>
          </cell>
        </row>
        <row r="2387">
          <cell r="K2387">
            <v>25.65</v>
          </cell>
          <cell r="Q2387">
            <v>1.8087</v>
          </cell>
        </row>
        <row r="2388">
          <cell r="K2388">
            <v>25.28</v>
          </cell>
          <cell r="Q2388">
            <v>1.7826</v>
          </cell>
        </row>
        <row r="2389">
          <cell r="K2389">
            <v>25.27</v>
          </cell>
          <cell r="Q2389">
            <v>1.7819</v>
          </cell>
        </row>
        <row r="2390">
          <cell r="K2390">
            <v>25.4</v>
          </cell>
          <cell r="Q2390">
            <v>1.7910999999999999</v>
          </cell>
        </row>
        <row r="2391">
          <cell r="K2391">
            <v>25.41</v>
          </cell>
          <cell r="Q2391">
            <v>1.7918000000000001</v>
          </cell>
        </row>
        <row r="2392">
          <cell r="K2392">
            <v>25.7</v>
          </cell>
          <cell r="Q2392">
            <v>1.8122</v>
          </cell>
        </row>
        <row r="2393">
          <cell r="K2393">
            <v>25.62</v>
          </cell>
          <cell r="Q2393">
            <v>1.8066</v>
          </cell>
        </row>
        <row r="2394">
          <cell r="K2394">
            <v>25.81</v>
          </cell>
          <cell r="Q2394">
            <v>1.82</v>
          </cell>
        </row>
        <row r="2395">
          <cell r="K2395">
            <v>25.88</v>
          </cell>
          <cell r="Q2395">
            <v>1.8249</v>
          </cell>
        </row>
        <row r="2396">
          <cell r="K2396">
            <v>25.89</v>
          </cell>
          <cell r="Q2396">
            <v>1.8213999999999999</v>
          </cell>
        </row>
        <row r="2397">
          <cell r="K2397">
            <v>25.87</v>
          </cell>
          <cell r="Q2397">
            <v>1.82</v>
          </cell>
        </row>
        <row r="2398">
          <cell r="K2398">
            <v>26.04</v>
          </cell>
          <cell r="Q2398">
            <v>1.8320000000000001</v>
          </cell>
        </row>
        <row r="2399">
          <cell r="K2399">
            <v>26.23</v>
          </cell>
          <cell r="Q2399">
            <v>1.8452999999999999</v>
          </cell>
        </row>
        <row r="2400">
          <cell r="K2400">
            <v>26.02</v>
          </cell>
          <cell r="Q2400">
            <v>1.8306</v>
          </cell>
        </row>
        <row r="2401">
          <cell r="K2401">
            <v>25.85</v>
          </cell>
          <cell r="Q2401">
            <v>1.8186</v>
          </cell>
        </row>
        <row r="2402">
          <cell r="K2402">
            <v>25.75</v>
          </cell>
          <cell r="Q2402">
            <v>1.8116000000000001</v>
          </cell>
        </row>
        <row r="2403">
          <cell r="K2403">
            <v>25.95</v>
          </cell>
          <cell r="Q2403">
            <v>1.8255999999999999</v>
          </cell>
        </row>
        <row r="2404">
          <cell r="K2404">
            <v>25.58</v>
          </cell>
          <cell r="Q2404">
            <v>1.7996000000000001</v>
          </cell>
        </row>
        <row r="2405">
          <cell r="K2405">
            <v>25.43</v>
          </cell>
          <cell r="Q2405">
            <v>1.7889999999999999</v>
          </cell>
        </row>
        <row r="2406">
          <cell r="K2406">
            <v>25.71</v>
          </cell>
          <cell r="Q2406">
            <v>1.8087</v>
          </cell>
        </row>
        <row r="2407">
          <cell r="K2407">
            <v>25.82</v>
          </cell>
          <cell r="Q2407">
            <v>1.8165</v>
          </cell>
        </row>
        <row r="2408">
          <cell r="K2408">
            <v>26.12</v>
          </cell>
          <cell r="Q2408">
            <v>1.8375999999999999</v>
          </cell>
        </row>
        <row r="2409">
          <cell r="K2409">
            <v>26.56</v>
          </cell>
          <cell r="Q2409">
            <v>1.8685</v>
          </cell>
        </row>
        <row r="2410">
          <cell r="K2410">
            <v>26.59</v>
          </cell>
          <cell r="Q2410">
            <v>1.8707</v>
          </cell>
        </row>
        <row r="2411">
          <cell r="K2411">
            <v>26.58</v>
          </cell>
          <cell r="Q2411">
            <v>1.87</v>
          </cell>
        </row>
        <row r="2412">
          <cell r="K2412">
            <v>26.42</v>
          </cell>
          <cell r="Q2412">
            <v>1.8587</v>
          </cell>
        </row>
        <row r="2413">
          <cell r="K2413">
            <v>26.46</v>
          </cell>
          <cell r="Q2413">
            <v>1.8614999999999999</v>
          </cell>
        </row>
        <row r="2414">
          <cell r="K2414">
            <v>26.6</v>
          </cell>
          <cell r="Q2414">
            <v>1.8714</v>
          </cell>
        </row>
        <row r="2415">
          <cell r="K2415">
            <v>26.78</v>
          </cell>
          <cell r="Q2415">
            <v>1.8839999999999999</v>
          </cell>
        </row>
        <row r="2416">
          <cell r="K2416">
            <v>26.76</v>
          </cell>
          <cell r="Q2416">
            <v>1.8826000000000001</v>
          </cell>
        </row>
        <row r="2417">
          <cell r="K2417">
            <v>26.89</v>
          </cell>
          <cell r="Q2417">
            <v>1.8917999999999999</v>
          </cell>
        </row>
        <row r="2418">
          <cell r="K2418">
            <v>26.77</v>
          </cell>
          <cell r="Q2418">
            <v>1.8833</v>
          </cell>
        </row>
        <row r="2419">
          <cell r="K2419">
            <v>26.68</v>
          </cell>
          <cell r="Q2419">
            <v>1.877</v>
          </cell>
        </row>
        <row r="2420">
          <cell r="K2420">
            <v>26.58</v>
          </cell>
          <cell r="Q2420">
            <v>1.87</v>
          </cell>
        </row>
        <row r="2421">
          <cell r="K2421">
            <v>26.19</v>
          </cell>
          <cell r="Q2421">
            <v>1.8425</v>
          </cell>
        </row>
        <row r="2422">
          <cell r="K2422">
            <v>26.53</v>
          </cell>
          <cell r="Q2422">
            <v>1.8664000000000001</v>
          </cell>
        </row>
        <row r="2423">
          <cell r="K2423">
            <v>26.44</v>
          </cell>
          <cell r="Q2423">
            <v>1.8601000000000001</v>
          </cell>
        </row>
        <row r="2424">
          <cell r="K2424">
            <v>26.42</v>
          </cell>
          <cell r="Q2424">
            <v>1.8587</v>
          </cell>
        </row>
        <row r="2425">
          <cell r="K2425">
            <v>26.85</v>
          </cell>
          <cell r="Q2425">
            <v>1.8889</v>
          </cell>
        </row>
        <row r="2426">
          <cell r="K2426">
            <v>26.92</v>
          </cell>
          <cell r="Q2426">
            <v>1.8938999999999999</v>
          </cell>
        </row>
        <row r="2427">
          <cell r="K2427">
            <v>26.76</v>
          </cell>
          <cell r="Q2427">
            <v>1.8826000000000001</v>
          </cell>
        </row>
        <row r="2428">
          <cell r="K2428">
            <v>26.6</v>
          </cell>
          <cell r="Q2428">
            <v>1.8714</v>
          </cell>
        </row>
        <row r="2429">
          <cell r="K2429">
            <v>26.67</v>
          </cell>
          <cell r="Q2429">
            <v>1.8763000000000001</v>
          </cell>
        </row>
        <row r="2430">
          <cell r="K2430">
            <v>26.61</v>
          </cell>
          <cell r="Q2430">
            <v>1.8721000000000001</v>
          </cell>
        </row>
        <row r="2431">
          <cell r="K2431">
            <v>26.3</v>
          </cell>
          <cell r="Q2431">
            <v>1.8503000000000001</v>
          </cell>
        </row>
        <row r="2432">
          <cell r="K2432">
            <v>26.49</v>
          </cell>
          <cell r="Q2432">
            <v>1.8635999999999999</v>
          </cell>
        </row>
        <row r="2433">
          <cell r="K2433">
            <v>26.51</v>
          </cell>
          <cell r="Q2433">
            <v>1.865</v>
          </cell>
        </row>
        <row r="2434">
          <cell r="K2434">
            <v>26.51</v>
          </cell>
          <cell r="Q2434">
            <v>1.865</v>
          </cell>
        </row>
        <row r="2435">
          <cell r="K2435">
            <v>26.57</v>
          </cell>
          <cell r="Q2435">
            <v>1.8692</v>
          </cell>
        </row>
        <row r="2436">
          <cell r="K2436">
            <v>26.66</v>
          </cell>
          <cell r="Q2436">
            <v>1.8755999999999999</v>
          </cell>
        </row>
        <row r="2437">
          <cell r="K2437">
            <v>26.74</v>
          </cell>
          <cell r="Q2437">
            <v>1.8812</v>
          </cell>
        </row>
        <row r="2438">
          <cell r="K2438">
            <v>26.79</v>
          </cell>
          <cell r="Q2438">
            <v>1.8847</v>
          </cell>
        </row>
        <row r="2439">
          <cell r="K2439">
            <v>26.83</v>
          </cell>
          <cell r="Q2439">
            <v>1.8875</v>
          </cell>
        </row>
        <row r="2440">
          <cell r="K2440">
            <v>26.79</v>
          </cell>
          <cell r="Q2440">
            <v>1.8847</v>
          </cell>
        </row>
        <row r="2441">
          <cell r="K2441">
            <v>26.55</v>
          </cell>
          <cell r="Q2441">
            <v>1.8677999999999999</v>
          </cell>
        </row>
        <row r="2442">
          <cell r="K2442">
            <v>26.77</v>
          </cell>
          <cell r="Q2442">
            <v>1.8833</v>
          </cell>
        </row>
        <row r="2443">
          <cell r="K2443">
            <v>27.18</v>
          </cell>
          <cell r="Q2443">
            <v>1.9121999999999999</v>
          </cell>
        </row>
        <row r="2444">
          <cell r="K2444">
            <v>27.44</v>
          </cell>
          <cell r="Q2444">
            <v>1.9305000000000001</v>
          </cell>
        </row>
        <row r="2445">
          <cell r="K2445">
            <v>27.41</v>
          </cell>
          <cell r="Q2445">
            <v>1.9282999999999999</v>
          </cell>
        </row>
        <row r="2446">
          <cell r="K2446">
            <v>27.15</v>
          </cell>
          <cell r="Q2446">
            <v>1.9100999999999999</v>
          </cell>
        </row>
        <row r="2447">
          <cell r="K2447">
            <v>26.96</v>
          </cell>
          <cell r="Q2447">
            <v>1.8967000000000001</v>
          </cell>
        </row>
        <row r="2448">
          <cell r="K2448">
            <v>27.04</v>
          </cell>
          <cell r="Q2448">
            <v>1.9023000000000001</v>
          </cell>
        </row>
        <row r="2449">
          <cell r="K2449">
            <v>26.82</v>
          </cell>
          <cell r="Q2449">
            <v>1.8868</v>
          </cell>
        </row>
        <row r="2450">
          <cell r="K2450">
            <v>26.87</v>
          </cell>
          <cell r="Q2450">
            <v>1.8904000000000001</v>
          </cell>
        </row>
        <row r="2451">
          <cell r="K2451">
            <v>26.89</v>
          </cell>
          <cell r="Q2451">
            <v>1.8917999999999999</v>
          </cell>
        </row>
        <row r="2452">
          <cell r="K2452">
            <v>26.93</v>
          </cell>
          <cell r="Q2452">
            <v>1.8946000000000001</v>
          </cell>
        </row>
        <row r="2453">
          <cell r="K2453">
            <v>26.97</v>
          </cell>
          <cell r="Q2453">
            <v>1.8974</v>
          </cell>
        </row>
        <row r="2454">
          <cell r="K2454">
            <v>26.68</v>
          </cell>
          <cell r="Q2454">
            <v>1.877</v>
          </cell>
        </row>
        <row r="2455">
          <cell r="K2455">
            <v>26.58</v>
          </cell>
          <cell r="Q2455">
            <v>1.87</v>
          </cell>
        </row>
        <row r="2456">
          <cell r="K2456">
            <v>26.42</v>
          </cell>
          <cell r="Q2456">
            <v>1.8587</v>
          </cell>
        </row>
        <row r="2457">
          <cell r="K2457">
            <v>26.29</v>
          </cell>
          <cell r="Q2457">
            <v>1.8495999999999999</v>
          </cell>
        </row>
        <row r="2458">
          <cell r="K2458">
            <v>26.43</v>
          </cell>
          <cell r="Q2458">
            <v>1.8593999999999999</v>
          </cell>
        </row>
        <row r="2459">
          <cell r="K2459">
            <v>26.28</v>
          </cell>
          <cell r="Q2459">
            <v>1.8242</v>
          </cell>
        </row>
        <row r="2460">
          <cell r="K2460">
            <v>26.4</v>
          </cell>
          <cell r="Q2460">
            <v>1.8326</v>
          </cell>
        </row>
        <row r="2461">
          <cell r="K2461">
            <v>26.61</v>
          </cell>
          <cell r="Q2461">
            <v>1.8471</v>
          </cell>
        </row>
        <row r="2462">
          <cell r="K2462">
            <v>26.86</v>
          </cell>
          <cell r="Q2462">
            <v>1.8645</v>
          </cell>
        </row>
        <row r="2463">
          <cell r="K2463">
            <v>26.75</v>
          </cell>
          <cell r="Q2463">
            <v>1.8568</v>
          </cell>
        </row>
        <row r="2464">
          <cell r="K2464">
            <v>26.37</v>
          </cell>
          <cell r="Q2464">
            <v>1.8305</v>
          </cell>
        </row>
        <row r="2465">
          <cell r="K2465">
            <v>26.32</v>
          </cell>
          <cell r="Q2465">
            <v>1.827</v>
          </cell>
        </row>
        <row r="2466">
          <cell r="K2466">
            <v>26.2</v>
          </cell>
          <cell r="Q2466">
            <v>1.8187</v>
          </cell>
        </row>
        <row r="2467">
          <cell r="K2467">
            <v>26.55</v>
          </cell>
          <cell r="Q2467">
            <v>1.843</v>
          </cell>
        </row>
        <row r="2468">
          <cell r="K2468">
            <v>26.66</v>
          </cell>
          <cell r="Q2468">
            <v>1.8506</v>
          </cell>
        </row>
        <row r="2469">
          <cell r="K2469">
            <v>26.61</v>
          </cell>
          <cell r="Q2469">
            <v>1.8471</v>
          </cell>
        </row>
        <row r="2470">
          <cell r="K2470">
            <v>27.02</v>
          </cell>
          <cell r="Q2470">
            <v>1.8755999999999999</v>
          </cell>
        </row>
        <row r="2471">
          <cell r="K2471">
            <v>26.61</v>
          </cell>
          <cell r="Q2471">
            <v>1.8471</v>
          </cell>
        </row>
        <row r="2472">
          <cell r="K2472">
            <v>26.46</v>
          </cell>
          <cell r="Q2472">
            <v>1.8367</v>
          </cell>
        </row>
        <row r="2473">
          <cell r="K2473">
            <v>25.98</v>
          </cell>
          <cell r="Q2473">
            <v>1.8033999999999999</v>
          </cell>
        </row>
        <row r="2474">
          <cell r="K2474">
            <v>26.02</v>
          </cell>
          <cell r="Q2474">
            <v>1.8062</v>
          </cell>
        </row>
        <row r="2475">
          <cell r="K2475">
            <v>25.91</v>
          </cell>
          <cell r="Q2475">
            <v>1.7985</v>
          </cell>
        </row>
        <row r="2476">
          <cell r="K2476">
            <v>25.94</v>
          </cell>
          <cell r="Q2476">
            <v>1.8006</v>
          </cell>
        </row>
        <row r="2477">
          <cell r="K2477">
            <v>25.79</v>
          </cell>
          <cell r="Q2477">
            <v>1.7902</v>
          </cell>
        </row>
        <row r="2478">
          <cell r="K2478">
            <v>25.59</v>
          </cell>
          <cell r="Q2478">
            <v>1.7763</v>
          </cell>
        </row>
        <row r="2479">
          <cell r="K2479">
            <v>25.45</v>
          </cell>
          <cell r="Q2479">
            <v>1.7665999999999999</v>
          </cell>
        </row>
        <row r="2480">
          <cell r="K2480">
            <v>25.64</v>
          </cell>
          <cell r="Q2480">
            <v>1.7798</v>
          </cell>
        </row>
        <row r="2481">
          <cell r="K2481">
            <v>25.15</v>
          </cell>
          <cell r="Q2481">
            <v>1.7458</v>
          </cell>
        </row>
        <row r="2482">
          <cell r="K2482">
            <v>25.35</v>
          </cell>
          <cell r="Q2482">
            <v>1.7597</v>
          </cell>
        </row>
        <row r="2483">
          <cell r="K2483">
            <v>25.27</v>
          </cell>
          <cell r="Q2483">
            <v>1.7541</v>
          </cell>
        </row>
        <row r="2484">
          <cell r="K2484">
            <v>25.02</v>
          </cell>
          <cell r="Q2484">
            <v>1.7367999999999999</v>
          </cell>
        </row>
        <row r="2485">
          <cell r="K2485">
            <v>25.44</v>
          </cell>
          <cell r="Q2485">
            <v>1.7659</v>
          </cell>
        </row>
        <row r="2486">
          <cell r="K2486">
            <v>25.5</v>
          </cell>
          <cell r="Q2486">
            <v>1.7701</v>
          </cell>
        </row>
        <row r="2487">
          <cell r="K2487">
            <v>25.66</v>
          </cell>
          <cell r="Q2487">
            <v>1.7811999999999999</v>
          </cell>
        </row>
        <row r="2488">
          <cell r="K2488">
            <v>25.79</v>
          </cell>
          <cell r="Q2488">
            <v>1.7902</v>
          </cell>
        </row>
        <row r="2489">
          <cell r="K2489">
            <v>25.61</v>
          </cell>
          <cell r="Q2489">
            <v>1.7777000000000001</v>
          </cell>
        </row>
        <row r="2490">
          <cell r="K2490">
            <v>25.83</v>
          </cell>
          <cell r="Q2490">
            <v>1.7929999999999999</v>
          </cell>
        </row>
        <row r="2491">
          <cell r="K2491">
            <v>25.88</v>
          </cell>
          <cell r="Q2491">
            <v>1.7965</v>
          </cell>
        </row>
        <row r="2492">
          <cell r="K2492">
            <v>25.64</v>
          </cell>
          <cell r="Q2492">
            <v>1.7798</v>
          </cell>
        </row>
        <row r="2493">
          <cell r="K2493">
            <v>26.07</v>
          </cell>
          <cell r="Q2493">
            <v>1.8096000000000001</v>
          </cell>
        </row>
        <row r="2494">
          <cell r="K2494">
            <v>26.05</v>
          </cell>
          <cell r="Q2494">
            <v>1.8083</v>
          </cell>
        </row>
        <row r="2495">
          <cell r="K2495">
            <v>26.36</v>
          </cell>
          <cell r="Q2495">
            <v>1.8298000000000001</v>
          </cell>
        </row>
        <row r="2496">
          <cell r="K2496">
            <v>26.43</v>
          </cell>
          <cell r="Q2496">
            <v>1.8346</v>
          </cell>
        </row>
        <row r="2497">
          <cell r="K2497">
            <v>26.15</v>
          </cell>
          <cell r="Q2497">
            <v>1.8151999999999999</v>
          </cell>
        </row>
        <row r="2498">
          <cell r="K2498">
            <v>26.2</v>
          </cell>
          <cell r="Q2498">
            <v>1.8187</v>
          </cell>
        </row>
        <row r="2499">
          <cell r="K2499">
            <v>26.01</v>
          </cell>
          <cell r="Q2499">
            <v>1.8055000000000001</v>
          </cell>
        </row>
        <row r="2500">
          <cell r="K2500">
            <v>26.13</v>
          </cell>
          <cell r="Q2500">
            <v>1.8138000000000001</v>
          </cell>
        </row>
        <row r="2501">
          <cell r="K2501">
            <v>26.01</v>
          </cell>
          <cell r="Q2501">
            <v>1.8055000000000001</v>
          </cell>
        </row>
        <row r="2502">
          <cell r="K2502">
            <v>25.98</v>
          </cell>
          <cell r="Q2502">
            <v>1.8033999999999999</v>
          </cell>
        </row>
        <row r="2503">
          <cell r="K2503">
            <v>25.85</v>
          </cell>
          <cell r="Q2503">
            <v>1.7944</v>
          </cell>
        </row>
        <row r="2504">
          <cell r="K2504">
            <v>25.95</v>
          </cell>
          <cell r="Q2504">
            <v>1.8012999999999999</v>
          </cell>
        </row>
        <row r="2505">
          <cell r="K2505">
            <v>25.96</v>
          </cell>
          <cell r="Q2505">
            <v>1.802</v>
          </cell>
        </row>
        <row r="2506">
          <cell r="K2506">
            <v>26.1</v>
          </cell>
          <cell r="Q2506">
            <v>1.8117000000000001</v>
          </cell>
        </row>
        <row r="2507">
          <cell r="K2507">
            <v>26.08</v>
          </cell>
          <cell r="Q2507">
            <v>1.8103</v>
          </cell>
        </row>
        <row r="2508">
          <cell r="K2508">
            <v>25.9</v>
          </cell>
          <cell r="Q2508">
            <v>1.7978000000000001</v>
          </cell>
        </row>
        <row r="2509">
          <cell r="K2509">
            <v>25.95</v>
          </cell>
          <cell r="Q2509">
            <v>1.8012999999999999</v>
          </cell>
        </row>
        <row r="2510">
          <cell r="K2510">
            <v>26.02</v>
          </cell>
          <cell r="Q2510">
            <v>1.8062</v>
          </cell>
        </row>
        <row r="2511">
          <cell r="K2511">
            <v>25.87</v>
          </cell>
          <cell r="Q2511">
            <v>1.7958000000000001</v>
          </cell>
        </row>
        <row r="2512">
          <cell r="K2512">
            <v>25.92</v>
          </cell>
          <cell r="Q2512">
            <v>1.7991999999999999</v>
          </cell>
        </row>
        <row r="2513">
          <cell r="K2513">
            <v>26.21</v>
          </cell>
          <cell r="Q2513">
            <v>1.8193999999999999</v>
          </cell>
        </row>
        <row r="2514">
          <cell r="K2514">
            <v>26.27</v>
          </cell>
          <cell r="Q2514">
            <v>1.8234999999999999</v>
          </cell>
        </row>
        <row r="2515">
          <cell r="K2515">
            <v>26.21</v>
          </cell>
          <cell r="Q2515">
            <v>1.8193999999999999</v>
          </cell>
        </row>
        <row r="2516">
          <cell r="K2516">
            <v>26.29</v>
          </cell>
          <cell r="Q2516">
            <v>1.8249</v>
          </cell>
        </row>
      </sheetData>
      <sheetData sheetId="9"/>
      <sheetData sheetId="10"/>
      <sheetData sheetId="11"/>
      <sheetData sheetId="12"/>
      <sheetData sheetId="13">
        <row r="1">
          <cell r="E1">
            <v>7</v>
          </cell>
        </row>
      </sheetData>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Revenue Scenarios Chart"/>
      <sheetName val="Profit Scenarios Chart"/>
      <sheetName val="Capex Chart"/>
      <sheetName val="Capex Breakdown Chart"/>
      <sheetName val="FCFO Chart"/>
      <sheetName val="Investing Efficacy Chart"/>
      <sheetName val="BSM Cone Chart"/>
      <sheetName val="Histogram"/>
      <sheetName val="Scratch work"/>
      <sheetName val="Data"/>
      <sheetName val="Cone Calculations"/>
      <sheetName val="Histogram Data"/>
    </sheetNames>
    <sheetDataSet>
      <sheetData sheetId="0">
        <row r="9">
          <cell r="J9">
            <v>32.403564566769042</v>
          </cell>
        </row>
        <row r="10">
          <cell r="J10">
            <v>42.14275421693911</v>
          </cell>
        </row>
        <row r="11">
          <cell r="J11">
            <v>38.884277480122861</v>
          </cell>
        </row>
        <row r="12">
          <cell r="J12">
            <v>50.571305060326942</v>
          </cell>
        </row>
        <row r="13">
          <cell r="J13">
            <v>34.992594879895819</v>
          </cell>
        </row>
        <row r="14">
          <cell r="J14">
            <v>45.587160653278438</v>
          </cell>
        </row>
        <row r="15">
          <cell r="J15">
            <v>41.991113855874978</v>
          </cell>
        </row>
        <row r="16">
          <cell r="J16">
            <v>54.704592783934118</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Annual"/>
      <sheetName val="Quarterly"/>
      <sheetName val="Updates"/>
      <sheetName val="Leverage Calculations"/>
      <sheetName val="Revenue Scenarios Chart"/>
      <sheetName val="Profit Scenarios Chart"/>
      <sheetName val="Investment Level Chart"/>
      <sheetName val="Capex Chart"/>
      <sheetName val="Capex Breakdown Chart"/>
      <sheetName val="Data"/>
      <sheetName val="Cone Calculations"/>
      <sheetName val="FCFO Chart"/>
      <sheetName val="Investing Efficacy Chart"/>
      <sheetName val="BSM Cone Chart"/>
      <sheetName val="Histogram Data"/>
      <sheetName val="Histogram"/>
      <sheetName val="Tear Sheet"/>
      <sheetName val="Chartbook"/>
    </sheetNames>
    <sheetDataSet>
      <sheetData sheetId="0"/>
      <sheetData sheetId="1"/>
      <sheetData sheetId="2"/>
      <sheetData sheetId="3"/>
      <sheetData sheetId="4">
        <row r="2">
          <cell r="B2" t="str">
            <v>1Q14</v>
          </cell>
          <cell r="C2" t="str">
            <v>2Q14</v>
          </cell>
          <cell r="D2" t="str">
            <v>3Q14</v>
          </cell>
          <cell r="E2" t="str">
            <v>4Q14</v>
          </cell>
          <cell r="F2" t="str">
            <v>1Q15</v>
          </cell>
          <cell r="G2" t="str">
            <v>2Q15</v>
          </cell>
          <cell r="H2" t="str">
            <v>3Q15</v>
          </cell>
          <cell r="I2" t="str">
            <v>4Q15</v>
          </cell>
          <cell r="J2" t="str">
            <v>1Q16</v>
          </cell>
          <cell r="K2" t="str">
            <v>2Q16</v>
          </cell>
          <cell r="L2" t="str">
            <v>3Q16</v>
          </cell>
          <cell r="M2" t="str">
            <v>4Q16</v>
          </cell>
          <cell r="N2" t="str">
            <v>1Q17</v>
          </cell>
          <cell r="O2" t="str">
            <v>2Q17</v>
          </cell>
          <cell r="P2" t="str">
            <v>3Q17</v>
          </cell>
          <cell r="Q2" t="str">
            <v>4Q17</v>
          </cell>
          <cell r="R2" t="str">
            <v>1Q18</v>
          </cell>
          <cell r="S2" t="str">
            <v>2Q18</v>
          </cell>
          <cell r="T2" t="str">
            <v>3Q18</v>
          </cell>
        </row>
        <row r="20">
          <cell r="B20" t="str">
            <v>1Q14</v>
          </cell>
          <cell r="C20" t="str">
            <v>2Q14</v>
          </cell>
          <cell r="D20" t="str">
            <v>3Q14</v>
          </cell>
          <cell r="E20" t="str">
            <v>4Q14</v>
          </cell>
          <cell r="F20" t="str">
            <v>1Q15</v>
          </cell>
          <cell r="G20" t="str">
            <v>2Q15</v>
          </cell>
          <cell r="H20" t="str">
            <v>3Q15</v>
          </cell>
          <cell r="I20" t="str">
            <v>4Q15</v>
          </cell>
          <cell r="J20" t="str">
            <v>1Q16</v>
          </cell>
          <cell r="K20" t="str">
            <v>2Q16</v>
          </cell>
          <cell r="L20" t="str">
            <v>3Q16</v>
          </cell>
          <cell r="M20" t="str">
            <v>4Q16</v>
          </cell>
          <cell r="N20" t="str">
            <v>1Q17</v>
          </cell>
          <cell r="O20" t="str">
            <v>2Q17</v>
          </cell>
          <cell r="P20" t="str">
            <v>3Q17</v>
          </cell>
          <cell r="Q20" t="str">
            <v>4Q17</v>
          </cell>
          <cell r="R20" t="str">
            <v>1Q18</v>
          </cell>
          <cell r="S20" t="str">
            <v>2Q18</v>
          </cell>
          <cell r="T20" t="str">
            <v>3Q18</v>
          </cell>
        </row>
        <row r="21">
          <cell r="A21" t="str">
            <v>Cloud SaaS &amp; PaaS</v>
          </cell>
          <cell r="B21">
            <v>254</v>
          </cell>
          <cell r="C21">
            <v>259</v>
          </cell>
          <cell r="D21">
            <v>287</v>
          </cell>
          <cell r="E21">
            <v>321</v>
          </cell>
          <cell r="F21">
            <v>337</v>
          </cell>
          <cell r="G21">
            <v>361</v>
          </cell>
          <cell r="H21">
            <v>372</v>
          </cell>
          <cell r="I21">
            <v>415</v>
          </cell>
          <cell r="J21">
            <v>451</v>
          </cell>
          <cell r="K21">
            <v>484</v>
          </cell>
          <cell r="L21">
            <v>583</v>
          </cell>
          <cell r="M21">
            <v>576</v>
          </cell>
          <cell r="N21">
            <v>657</v>
          </cell>
          <cell r="O21">
            <v>725</v>
          </cell>
          <cell r="P21">
            <v>865</v>
          </cell>
          <cell r="Q21">
            <v>964</v>
          </cell>
          <cell r="R21">
            <v>1067</v>
          </cell>
          <cell r="S21">
            <v>1123</v>
          </cell>
          <cell r="T21">
            <v>1151</v>
          </cell>
        </row>
        <row r="22">
          <cell r="A22" t="str">
            <v>Cloud IaaS</v>
          </cell>
          <cell r="B22">
            <v>109</v>
          </cell>
          <cell r="C22">
            <v>97</v>
          </cell>
          <cell r="D22">
            <v>121</v>
          </cell>
          <cell r="E22">
            <v>129</v>
          </cell>
          <cell r="F22">
            <v>138</v>
          </cell>
          <cell r="G22">
            <v>155</v>
          </cell>
          <cell r="H22">
            <v>155</v>
          </cell>
          <cell r="I22">
            <v>160</v>
          </cell>
          <cell r="J22">
            <v>160</v>
          </cell>
          <cell r="K22">
            <v>165</v>
          </cell>
          <cell r="L22">
            <v>152</v>
          </cell>
          <cell r="M22">
            <v>283</v>
          </cell>
          <cell r="N22">
            <v>312</v>
          </cell>
          <cell r="O22">
            <v>328</v>
          </cell>
          <cell r="P22">
            <v>324</v>
          </cell>
          <cell r="Q22">
            <v>397</v>
          </cell>
          <cell r="R22">
            <v>400</v>
          </cell>
          <cell r="S22">
            <v>396</v>
          </cell>
          <cell r="T22">
            <v>415</v>
          </cell>
        </row>
        <row r="24">
          <cell r="A24" t="str">
            <v>License Updates</v>
          </cell>
          <cell r="B24">
            <v>4431</v>
          </cell>
          <cell r="C24">
            <v>4516</v>
          </cell>
          <cell r="D24">
            <v>4564</v>
          </cell>
          <cell r="E24">
            <v>4695</v>
          </cell>
          <cell r="F24">
            <v>4731</v>
          </cell>
          <cell r="G24">
            <v>4768</v>
          </cell>
          <cell r="H24">
            <v>4661</v>
          </cell>
          <cell r="I24">
            <v>4687</v>
          </cell>
          <cell r="J24">
            <v>4696</v>
          </cell>
          <cell r="K24">
            <v>4683</v>
          </cell>
          <cell r="L24">
            <v>4669</v>
          </cell>
          <cell r="M24">
            <v>4814</v>
          </cell>
          <cell r="N24">
            <v>4792</v>
          </cell>
          <cell r="O24">
            <v>4777</v>
          </cell>
          <cell r="P24">
            <v>4762</v>
          </cell>
          <cell r="Q24">
            <v>4897</v>
          </cell>
          <cell r="R24">
            <v>4951</v>
          </cell>
          <cell r="S24">
            <v>4953</v>
          </cell>
          <cell r="T24">
            <v>5027</v>
          </cell>
        </row>
        <row r="27">
          <cell r="A27" t="str">
            <v>Hardware &amp; Services</v>
          </cell>
          <cell r="B27">
            <v>2179</v>
          </cell>
          <cell r="C27">
            <v>2282</v>
          </cell>
          <cell r="D27">
            <v>2207</v>
          </cell>
          <cell r="E27">
            <v>2406</v>
          </cell>
          <cell r="F27">
            <v>2020</v>
          </cell>
          <cell r="G27">
            <v>2269</v>
          </cell>
          <cell r="H27">
            <v>2157</v>
          </cell>
          <cell r="I27">
            <v>2306</v>
          </cell>
          <cell r="J27">
            <v>1990</v>
          </cell>
          <cell r="K27">
            <v>1984</v>
          </cell>
          <cell r="L27">
            <v>1928</v>
          </cell>
          <cell r="M27">
            <v>2155</v>
          </cell>
          <cell r="N27">
            <v>1804</v>
          </cell>
          <cell r="O27">
            <v>1858</v>
          </cell>
          <cell r="P27">
            <v>1840</v>
          </cell>
          <cell r="Q27">
            <v>2008</v>
          </cell>
          <cell r="R27">
            <v>1803</v>
          </cell>
          <cell r="S27">
            <v>1796</v>
          </cell>
          <cell r="T27">
            <v>1790</v>
          </cell>
        </row>
        <row r="29">
          <cell r="A29" t="str">
            <v>TTM Revenues</v>
          </cell>
          <cell r="E29">
            <v>38273</v>
          </cell>
          <cell r="F29">
            <v>38497</v>
          </cell>
          <cell r="G29">
            <v>38820</v>
          </cell>
          <cell r="H29">
            <v>38840</v>
          </cell>
          <cell r="I29">
            <v>38227</v>
          </cell>
          <cell r="J29">
            <v>38079</v>
          </cell>
          <cell r="K29">
            <v>37474</v>
          </cell>
          <cell r="L29">
            <v>37159</v>
          </cell>
          <cell r="M29">
            <v>37047</v>
          </cell>
          <cell r="N29">
            <v>37194</v>
          </cell>
          <cell r="O29">
            <v>37236</v>
          </cell>
          <cell r="P29">
            <v>37429</v>
          </cell>
          <cell r="Q29">
            <v>37727</v>
          </cell>
          <cell r="R29">
            <v>38319</v>
          </cell>
          <cell r="S29">
            <v>38905</v>
          </cell>
          <cell r="T29">
            <v>39471</v>
          </cell>
        </row>
        <row r="36">
          <cell r="A36" t="str">
            <v>Owners' Cash Profits (OCP) Margin</v>
          </cell>
          <cell r="B36">
            <v>0.73327759197324416</v>
          </cell>
          <cell r="C36">
            <v>0.10684204851752022</v>
          </cell>
          <cell r="D36">
            <v>0.3089609970989578</v>
          </cell>
          <cell r="E36">
            <v>0.66997437936213444</v>
          </cell>
          <cell r="F36">
            <v>0.76389018147975796</v>
          </cell>
          <cell r="G36">
            <v>9.3390289643675767E-2</v>
          </cell>
          <cell r="H36">
            <v>0.22316286051249062</v>
          </cell>
          <cell r="I36">
            <v>0.38004857089482535</v>
          </cell>
          <cell r="J36">
            <v>0.6696993371212121</v>
          </cell>
          <cell r="K36">
            <v>3.3559435116201485E-2</v>
          </cell>
          <cell r="L36">
            <v>0.36359520639147802</v>
          </cell>
          <cell r="M36">
            <v>0.32437606192184254</v>
          </cell>
          <cell r="N36">
            <v>0.65719139034322283</v>
          </cell>
          <cell r="O36">
            <v>9.2991698948533486E-2</v>
          </cell>
          <cell r="P36">
            <v>0.26451059206952743</v>
          </cell>
          <cell r="Q36">
            <v>0.38386430407638633</v>
          </cell>
          <cell r="R36">
            <v>0.6829079133558289</v>
          </cell>
          <cell r="S36">
            <v>5.766552333437272E-2</v>
          </cell>
          <cell r="T36">
            <v>0.30676235799815782</v>
          </cell>
        </row>
        <row r="43">
          <cell r="A43" t="str">
            <v>Cloud Software</v>
          </cell>
          <cell r="B43">
            <v>363</v>
          </cell>
          <cell r="C43">
            <v>356</v>
          </cell>
          <cell r="D43">
            <v>408</v>
          </cell>
          <cell r="E43">
            <v>450</v>
          </cell>
          <cell r="F43">
            <v>475</v>
          </cell>
          <cell r="G43">
            <v>516</v>
          </cell>
          <cell r="H43">
            <v>527</v>
          </cell>
          <cell r="I43">
            <v>575</v>
          </cell>
          <cell r="J43">
            <v>611</v>
          </cell>
          <cell r="K43">
            <v>649</v>
          </cell>
          <cell r="L43">
            <v>735</v>
          </cell>
          <cell r="M43">
            <v>859</v>
          </cell>
          <cell r="N43">
            <v>969</v>
          </cell>
          <cell r="O43">
            <v>1053</v>
          </cell>
          <cell r="P43">
            <v>1189</v>
          </cell>
          <cell r="Q43">
            <v>1361</v>
          </cell>
          <cell r="R43">
            <v>1467</v>
          </cell>
          <cell r="S43">
            <v>1519</v>
          </cell>
          <cell r="T43">
            <v>1566</v>
          </cell>
        </row>
        <row r="44">
          <cell r="A44" t="str">
            <v>New On-Premise Software</v>
          </cell>
          <cell r="B44">
            <v>1399</v>
          </cell>
          <cell r="C44">
            <v>2121</v>
          </cell>
          <cell r="D44">
            <v>2128</v>
          </cell>
          <cell r="E44">
            <v>3768</v>
          </cell>
          <cell r="F44">
            <v>1370</v>
          </cell>
          <cell r="G44">
            <v>2045</v>
          </cell>
          <cell r="H44">
            <v>1982</v>
          </cell>
          <cell r="I44">
            <v>3138</v>
          </cell>
          <cell r="J44">
            <v>1151</v>
          </cell>
          <cell r="K44">
            <v>1677</v>
          </cell>
          <cell r="L44">
            <v>1680</v>
          </cell>
          <cell r="M44">
            <v>2766</v>
          </cell>
          <cell r="N44">
            <v>1030</v>
          </cell>
          <cell r="O44">
            <v>1347</v>
          </cell>
          <cell r="P44">
            <v>1414</v>
          </cell>
          <cell r="Q44">
            <v>2626</v>
          </cell>
          <cell r="R44">
            <v>966</v>
          </cell>
          <cell r="S44">
            <v>1353</v>
          </cell>
          <cell r="T44">
            <v>1388</v>
          </cell>
        </row>
        <row r="46">
          <cell r="B46">
            <v>0.20601589103291715</v>
          </cell>
          <cell r="C46">
            <v>0.14372224465078726</v>
          </cell>
          <cell r="D46">
            <v>0.16088328075709779</v>
          </cell>
          <cell r="E46">
            <v>0.10668563300142248</v>
          </cell>
          <cell r="F46">
            <v>0.25745257452574527</v>
          </cell>
          <cell r="G46">
            <v>0.20148379539242484</v>
          </cell>
          <cell r="H46">
            <v>0.21004384216819449</v>
          </cell>
          <cell r="I46">
            <v>0.15486129814166441</v>
          </cell>
          <cell r="J46">
            <v>0.34676503972758227</v>
          </cell>
          <cell r="K46">
            <v>0.27901977644024073</v>
          </cell>
          <cell r="L46">
            <v>0.30434782608695654</v>
          </cell>
          <cell r="M46">
            <v>0.23696551724137932</v>
          </cell>
          <cell r="N46">
            <v>0.48474237118559282</v>
          </cell>
          <cell r="O46">
            <v>0.43874999999999997</v>
          </cell>
          <cell r="P46">
            <v>0.4567806377257011</v>
          </cell>
          <cell r="Q46">
            <v>0.34135941810885378</v>
          </cell>
          <cell r="R46">
            <v>0.60295930949445131</v>
          </cell>
          <cell r="S46">
            <v>0.52889972144846797</v>
          </cell>
          <cell r="T46">
            <v>0.53012863913337849</v>
          </cell>
        </row>
        <row r="48">
          <cell r="F48" t="str">
            <v>1Q15</v>
          </cell>
          <cell r="G48" t="str">
            <v>2Q15</v>
          </cell>
          <cell r="H48" t="str">
            <v>3Q15</v>
          </cell>
          <cell r="I48" t="str">
            <v>4Q15</v>
          </cell>
          <cell r="J48" t="str">
            <v>1Q16</v>
          </cell>
          <cell r="K48" t="str">
            <v>2Q16</v>
          </cell>
          <cell r="L48" t="str">
            <v>3Q16</v>
          </cell>
          <cell r="M48" t="str">
            <v>4Q16</v>
          </cell>
          <cell r="N48" t="str">
            <v>1Q17</v>
          </cell>
          <cell r="O48" t="str">
            <v>2Q17</v>
          </cell>
          <cell r="P48" t="str">
            <v>3Q17</v>
          </cell>
          <cell r="Q48" t="str">
            <v>4Q17</v>
          </cell>
          <cell r="R48" t="str">
            <v>1Q18</v>
          </cell>
          <cell r="S48" t="str">
            <v>2Q18</v>
          </cell>
          <cell r="T48" t="str">
            <v>3Q18</v>
          </cell>
        </row>
        <row r="49">
          <cell r="E49" t="str">
            <v>Cloud Software (SaaS, PaaS, IaaS)</v>
          </cell>
          <cell r="F49">
            <v>0.30853994490358128</v>
          </cell>
          <cell r="G49">
            <v>0.449438202247191</v>
          </cell>
          <cell r="H49">
            <v>0.29166666666666674</v>
          </cell>
          <cell r="I49">
            <v>0.27777777777777768</v>
          </cell>
          <cell r="J49">
            <v>0.2863157894736843</v>
          </cell>
          <cell r="K49">
            <v>0.25775193798449614</v>
          </cell>
          <cell r="L49">
            <v>0.39468690702087295</v>
          </cell>
          <cell r="M49">
            <v>0.49391304347826082</v>
          </cell>
          <cell r="N49">
            <v>0.58592471358428799</v>
          </cell>
          <cell r="O49">
            <v>0.62249614791987673</v>
          </cell>
          <cell r="P49">
            <v>0.6176870748299319</v>
          </cell>
          <cell r="Q49">
            <v>0.58440046565774151</v>
          </cell>
          <cell r="R49">
            <v>0.51393188854489158</v>
          </cell>
          <cell r="S49">
            <v>0.44254510921177581</v>
          </cell>
          <cell r="T49">
            <v>0.31707317073170738</v>
          </cell>
        </row>
        <row r="50">
          <cell r="E50" t="str">
            <v>On-Premise Software</v>
          </cell>
          <cell r="F50">
            <v>-2.0729092208720545E-2</v>
          </cell>
          <cell r="G50">
            <v>-3.5832154644035885E-2</v>
          </cell>
          <cell r="H50">
            <v>-6.8609022556391008E-2</v>
          </cell>
          <cell r="I50">
            <v>-0.16719745222929938</v>
          </cell>
          <cell r="J50">
            <v>-0.1598540145985401</v>
          </cell>
          <cell r="K50">
            <v>-0.17995110024449879</v>
          </cell>
          <cell r="L50">
            <v>-0.15237134207870839</v>
          </cell>
          <cell r="M50">
            <v>-0.11854684512428293</v>
          </cell>
          <cell r="N50">
            <v>-0.10512597741094698</v>
          </cell>
          <cell r="O50">
            <v>-0.19677996422182464</v>
          </cell>
          <cell r="P50">
            <v>-0.15833333333333333</v>
          </cell>
          <cell r="Q50">
            <v>-5.0614605929139578E-2</v>
          </cell>
          <cell r="R50">
            <v>-6.2135922330097126E-2</v>
          </cell>
          <cell r="S50">
            <v>4.4543429844097204E-3</v>
          </cell>
          <cell r="T50">
            <v>-1.8387553041018356E-2</v>
          </cell>
        </row>
        <row r="56">
          <cell r="D56" t="str">
            <v>TTM Expansionary Cash Flow (ex-Antidilutionary Stock Buybacks) as a Percentage of OCP</v>
          </cell>
          <cell r="E56">
            <v>0.19619760189665075</v>
          </cell>
          <cell r="F56">
            <v>0.1228498637345071</v>
          </cell>
          <cell r="G56">
            <v>0.38794868790349135</v>
          </cell>
          <cell r="H56">
            <v>0.40493845036444021</v>
          </cell>
          <cell r="I56">
            <v>0.5073826489385147</v>
          </cell>
          <cell r="J56">
            <v>0.55518717402563866</v>
          </cell>
          <cell r="K56">
            <v>0.16818473846499404</v>
          </cell>
          <cell r="L56">
            <v>7.9364506717053973E-2</v>
          </cell>
          <cell r="M56">
            <v>7.5010771287299036E-2</v>
          </cell>
          <cell r="N56">
            <v>0.15347391562535534</v>
          </cell>
          <cell r="O56">
            <v>0.83608420000151484</v>
          </cell>
          <cell r="P56">
            <v>0.9263754045307443</v>
          </cell>
          <cell r="Q56">
            <v>0.93254282271658595</v>
          </cell>
          <cell r="R56">
            <v>0.81471129667496367</v>
          </cell>
          <cell r="S56">
            <v>0.16865911044219051</v>
          </cell>
          <cell r="T56">
            <v>0.10802378793611811</v>
          </cell>
        </row>
        <row r="57">
          <cell r="D57" t="str">
            <v>Period Average</v>
          </cell>
          <cell r="E57">
            <v>0.40230843632875396</v>
          </cell>
          <cell r="F57">
            <v>0.40230843632875396</v>
          </cell>
          <cell r="G57">
            <v>0.40230843632875396</v>
          </cell>
          <cell r="H57">
            <v>0.40230843632875396</v>
          </cell>
          <cell r="I57">
            <v>0.40230843632875396</v>
          </cell>
          <cell r="J57">
            <v>0.40230843632875396</v>
          </cell>
          <cell r="K57">
            <v>0.40230843632875396</v>
          </cell>
          <cell r="L57">
            <v>0.40230843632875396</v>
          </cell>
          <cell r="M57">
            <v>0.40230843632875396</v>
          </cell>
          <cell r="N57">
            <v>0.40230843632875396</v>
          </cell>
          <cell r="O57">
            <v>0.40230843632875396</v>
          </cell>
          <cell r="P57">
            <v>0.40230843632875396</v>
          </cell>
          <cell r="Q57">
            <v>0.40230843632875396</v>
          </cell>
          <cell r="R57">
            <v>0.40230843632875396</v>
          </cell>
          <cell r="S57">
            <v>0.40230843632875396</v>
          </cell>
          <cell r="T57">
            <v>0.40230843632875396</v>
          </cell>
        </row>
        <row r="59">
          <cell r="A59" t="str">
            <v>License Updates % Revenues</v>
          </cell>
          <cell r="B59">
            <v>0.52926421404682278</v>
          </cell>
          <cell r="C59">
            <v>0.48690026954177895</v>
          </cell>
          <cell r="D59">
            <v>0.4903835822499194</v>
          </cell>
          <cell r="E59">
            <v>0.41478929234031275</v>
          </cell>
          <cell r="F59">
            <v>0.55037226617031176</v>
          </cell>
          <cell r="G59">
            <v>0.49677016045009376</v>
          </cell>
          <cell r="H59">
            <v>0.49973196097351774</v>
          </cell>
          <cell r="I59">
            <v>0.43779189239678684</v>
          </cell>
          <cell r="J59">
            <v>0.55587121212121215</v>
          </cell>
          <cell r="K59">
            <v>0.52073835205159569</v>
          </cell>
          <cell r="L59">
            <v>0.51808699511762091</v>
          </cell>
          <cell r="M59">
            <v>0.45440815555975078</v>
          </cell>
          <cell r="N59">
            <v>0.55753344968004659</v>
          </cell>
          <cell r="O59">
            <v>0.52872163807415606</v>
          </cell>
          <cell r="P59">
            <v>0.51732753938077136</v>
          </cell>
          <cell r="Q59">
            <v>0.44959603378626517</v>
          </cell>
          <cell r="R59">
            <v>0.53891368237727222</v>
          </cell>
          <cell r="S59">
            <v>0.51481135017149982</v>
          </cell>
          <cell r="T59">
            <v>0.5144816293112271</v>
          </cell>
        </row>
        <row r="61">
          <cell r="A61" t="str">
            <v>License Updates + SaaS / PaaS % Revenues</v>
          </cell>
          <cell r="B61">
            <v>0.5596034400382226</v>
          </cell>
          <cell r="C61">
            <v>0.51482479784366575</v>
          </cell>
          <cell r="D61">
            <v>0.52122058665520576</v>
          </cell>
          <cell r="E61">
            <v>0.44314868804664725</v>
          </cell>
          <cell r="F61">
            <v>0.5895765472312704</v>
          </cell>
          <cell r="G61">
            <v>0.53438216295061469</v>
          </cell>
          <cell r="H61">
            <v>0.53961616811407742</v>
          </cell>
          <cell r="I61">
            <v>0.47655520269008034</v>
          </cell>
          <cell r="J61">
            <v>0.60925662878787878</v>
          </cell>
          <cell r="K61">
            <v>0.57455798954742576</v>
          </cell>
          <cell r="L61">
            <v>0.58277851753217935</v>
          </cell>
          <cell r="M61">
            <v>0.50877855389843307</v>
          </cell>
          <cell r="N61">
            <v>0.6339732402559628</v>
          </cell>
          <cell r="O61">
            <v>0.60896513558384058</v>
          </cell>
          <cell r="P61">
            <v>0.61129820749592612</v>
          </cell>
          <cell r="Q61">
            <v>0.53810135879544618</v>
          </cell>
          <cell r="R61">
            <v>0.6550560574725155</v>
          </cell>
          <cell r="S61">
            <v>0.63153518345286352</v>
          </cell>
          <cell r="T61">
            <v>0.63227919353188</v>
          </cell>
        </row>
      </sheetData>
      <sheetData sheetId="5">
        <row r="2">
          <cell r="B2" t="str">
            <v>Worst-Case</v>
          </cell>
          <cell r="C2" t="str">
            <v>Actual</v>
          </cell>
          <cell r="D2" t="str">
            <v>Best-Case</v>
          </cell>
        </row>
        <row r="3">
          <cell r="A3">
            <v>2006</v>
          </cell>
          <cell r="C3">
            <v>14380</v>
          </cell>
        </row>
        <row r="4">
          <cell r="A4">
            <v>2007</v>
          </cell>
          <cell r="C4">
            <v>17996</v>
          </cell>
        </row>
        <row r="5">
          <cell r="A5">
            <v>2008</v>
          </cell>
          <cell r="C5">
            <v>22430</v>
          </cell>
        </row>
        <row r="6">
          <cell r="A6">
            <v>2009</v>
          </cell>
          <cell r="C6">
            <v>23252</v>
          </cell>
        </row>
        <row r="7">
          <cell r="A7">
            <v>2010</v>
          </cell>
          <cell r="C7">
            <v>26820</v>
          </cell>
        </row>
        <row r="8">
          <cell r="A8">
            <v>2011</v>
          </cell>
          <cell r="C8">
            <v>35622</v>
          </cell>
        </row>
        <row r="9">
          <cell r="A9">
            <v>2012</v>
          </cell>
          <cell r="C9">
            <v>37121</v>
          </cell>
        </row>
        <row r="10">
          <cell r="A10">
            <v>2013</v>
          </cell>
          <cell r="C10">
            <v>37180</v>
          </cell>
        </row>
        <row r="11">
          <cell r="A11">
            <v>2014</v>
          </cell>
          <cell r="C11">
            <v>38275</v>
          </cell>
        </row>
        <row r="12">
          <cell r="A12">
            <v>2015</v>
          </cell>
          <cell r="B12">
            <v>38226</v>
          </cell>
          <cell r="C12">
            <v>38226</v>
          </cell>
          <cell r="D12">
            <v>38226</v>
          </cell>
        </row>
        <row r="13">
          <cell r="A13">
            <v>2016</v>
          </cell>
          <cell r="B13">
            <v>38226</v>
          </cell>
          <cell r="C13">
            <v>37047</v>
          </cell>
          <cell r="D13">
            <v>38990.520000000004</v>
          </cell>
        </row>
        <row r="14">
          <cell r="A14">
            <v>2017</v>
          </cell>
          <cell r="B14">
            <v>38226</v>
          </cell>
          <cell r="C14">
            <v>37728</v>
          </cell>
          <cell r="D14">
            <v>40940.046000000009</v>
          </cell>
        </row>
        <row r="15">
          <cell r="A15">
            <v>2018</v>
          </cell>
          <cell r="B15">
            <v>39372.78</v>
          </cell>
          <cell r="C15">
            <v>39738</v>
          </cell>
          <cell r="D15">
            <v>42987.048300000009</v>
          </cell>
        </row>
        <row r="16">
          <cell r="A16">
            <v>2019</v>
          </cell>
          <cell r="B16">
            <v>40553.963400000001</v>
          </cell>
          <cell r="D16">
            <v>45136.400715000011</v>
          </cell>
        </row>
        <row r="17">
          <cell r="A17">
            <v>2020</v>
          </cell>
          <cell r="B17">
            <v>41770.582302000003</v>
          </cell>
          <cell r="D17">
            <v>47393.220750750013</v>
          </cell>
        </row>
        <row r="22">
          <cell r="B22" t="str">
            <v>Worst-Case</v>
          </cell>
          <cell r="C22" t="str">
            <v>Actual</v>
          </cell>
          <cell r="D22" t="str">
            <v>Best-Case</v>
          </cell>
        </row>
        <row r="23">
          <cell r="A23">
            <v>2006</v>
          </cell>
          <cell r="C23">
            <v>4309.08</v>
          </cell>
        </row>
        <row r="24">
          <cell r="A24">
            <v>2007</v>
          </cell>
          <cell r="C24">
            <v>5261.04</v>
          </cell>
        </row>
        <row r="25">
          <cell r="A25">
            <v>2008</v>
          </cell>
          <cell r="C25">
            <v>7123.28</v>
          </cell>
        </row>
        <row r="26">
          <cell r="A26">
            <v>2009</v>
          </cell>
          <cell r="C26">
            <v>7981.48</v>
          </cell>
        </row>
        <row r="27">
          <cell r="A27">
            <v>2010</v>
          </cell>
          <cell r="C27">
            <v>8374.06</v>
          </cell>
        </row>
        <row r="28">
          <cell r="A28">
            <v>2011</v>
          </cell>
          <cell r="C28">
            <v>10834.96</v>
          </cell>
        </row>
        <row r="29">
          <cell r="A29">
            <v>2012</v>
          </cell>
          <cell r="C29">
            <v>13242.42</v>
          </cell>
        </row>
        <row r="30">
          <cell r="A30">
            <v>2013</v>
          </cell>
          <cell r="C30">
            <v>13661.62</v>
          </cell>
        </row>
        <row r="31">
          <cell r="A31">
            <v>2014</v>
          </cell>
          <cell r="C31">
            <v>14294.76</v>
          </cell>
        </row>
        <row r="32">
          <cell r="A32">
            <v>2015</v>
          </cell>
          <cell r="B32">
            <v>13846.64</v>
          </cell>
          <cell r="C32">
            <v>13846.64</v>
          </cell>
          <cell r="D32">
            <v>13846.64</v>
          </cell>
        </row>
        <row r="33">
          <cell r="A33">
            <v>2016</v>
          </cell>
          <cell r="B33">
            <v>12996.84</v>
          </cell>
          <cell r="C33">
            <v>12796.58</v>
          </cell>
          <cell r="D33">
            <v>14816.397600000002</v>
          </cell>
        </row>
        <row r="34">
          <cell r="A34">
            <v>2017</v>
          </cell>
          <cell r="B34">
            <v>12996.84</v>
          </cell>
          <cell r="C34">
            <v>13106</v>
          </cell>
          <cell r="D34">
            <v>15557.217480000003</v>
          </cell>
        </row>
        <row r="35">
          <cell r="A35">
            <v>2018</v>
          </cell>
          <cell r="B35">
            <v>13386.745200000001</v>
          </cell>
          <cell r="C35">
            <v>14431.483768809756</v>
          </cell>
          <cell r="D35">
            <v>16335.078354000003</v>
          </cell>
        </row>
        <row r="36">
          <cell r="A36">
            <v>2019</v>
          </cell>
          <cell r="B36">
            <v>13788.347556000001</v>
          </cell>
          <cell r="D36">
            <v>17151.832271700005</v>
          </cell>
        </row>
        <row r="37">
          <cell r="A37">
            <v>2020</v>
          </cell>
          <cell r="B37">
            <v>14201.997982680003</v>
          </cell>
          <cell r="D37">
            <v>18009.423885285007</v>
          </cell>
        </row>
        <row r="41">
          <cell r="B41" t="str">
            <v>Worst-Case</v>
          </cell>
          <cell r="C41" t="str">
            <v>Actual</v>
          </cell>
          <cell r="D41" t="str">
            <v>Best-Case</v>
          </cell>
        </row>
        <row r="42">
          <cell r="A42">
            <v>2006</v>
          </cell>
          <cell r="C42">
            <v>-1950.3599999999997</v>
          </cell>
        </row>
        <row r="43">
          <cell r="A43">
            <v>2007</v>
          </cell>
          <cell r="C43">
            <v>-673.05000000000018</v>
          </cell>
        </row>
        <row r="44">
          <cell r="A44">
            <v>2008</v>
          </cell>
          <cell r="C44">
            <v>-1970.8000000000002</v>
          </cell>
        </row>
        <row r="45">
          <cell r="A45">
            <v>2009</v>
          </cell>
          <cell r="C45">
            <v>5863.33</v>
          </cell>
        </row>
        <row r="46">
          <cell r="A46">
            <v>2010</v>
          </cell>
          <cell r="C46">
            <v>2296.92</v>
          </cell>
        </row>
        <row r="47">
          <cell r="A47">
            <v>2011</v>
          </cell>
          <cell r="C47">
            <v>7982.24</v>
          </cell>
        </row>
        <row r="48">
          <cell r="A48">
            <v>2012</v>
          </cell>
          <cell r="C48">
            <v>7851.76</v>
          </cell>
        </row>
        <row r="49">
          <cell r="A49">
            <v>2013</v>
          </cell>
          <cell r="C49">
            <v>9016.35</v>
          </cell>
        </row>
        <row r="50">
          <cell r="A50">
            <v>2014</v>
          </cell>
          <cell r="C50">
            <v>9558</v>
          </cell>
        </row>
        <row r="51">
          <cell r="A51">
            <v>2015</v>
          </cell>
          <cell r="B51">
            <v>5710.22</v>
          </cell>
          <cell r="C51">
            <v>5710.22</v>
          </cell>
          <cell r="D51">
            <v>5710.22</v>
          </cell>
        </row>
        <row r="52">
          <cell r="A52">
            <v>2016</v>
          </cell>
          <cell r="B52">
            <v>7798.1039999999994</v>
          </cell>
          <cell r="C52">
            <v>10835.7109778711</v>
          </cell>
          <cell r="D52">
            <v>8889.8385600000001</v>
          </cell>
        </row>
        <row r="53">
          <cell r="A53">
            <v>2017</v>
          </cell>
          <cell r="B53">
            <v>7798.1039999999994</v>
          </cell>
          <cell r="C53">
            <v>-961.36829859844875</v>
          </cell>
          <cell r="D53">
            <v>9334.3304880000014</v>
          </cell>
        </row>
        <row r="54">
          <cell r="A54">
            <v>2018</v>
          </cell>
          <cell r="B54">
            <v>8032.0471200000002</v>
          </cell>
          <cell r="C54">
            <v>11420.483768809756</v>
          </cell>
          <cell r="D54">
            <v>9801.0470124000021</v>
          </cell>
        </row>
        <row r="55">
          <cell r="A55">
            <v>2019</v>
          </cell>
          <cell r="B55">
            <v>8273.0085336000011</v>
          </cell>
          <cell r="D55">
            <v>10291.099363020003</v>
          </cell>
        </row>
        <row r="56">
          <cell r="A56">
            <v>2020</v>
          </cell>
          <cell r="B56">
            <v>8521.1987896080009</v>
          </cell>
          <cell r="D56">
            <v>10805.654331171005</v>
          </cell>
        </row>
        <row r="58">
          <cell r="B58" t="str">
            <v>Worst-Case</v>
          </cell>
          <cell r="C58" t="str">
            <v>Actual</v>
          </cell>
          <cell r="D58" t="str">
            <v>Best-Case</v>
          </cell>
        </row>
        <row r="59">
          <cell r="A59" t="str">
            <v>Aggregate FCFO</v>
          </cell>
          <cell r="B59">
            <v>23628.255119999998</v>
          </cell>
          <cell r="C59">
            <v>21294.826448082407</v>
          </cell>
          <cell r="D59">
            <v>28025.216060400006</v>
          </cell>
        </row>
      </sheetData>
      <sheetData sheetId="6"/>
      <sheetData sheetId="12"/>
      <sheetData sheetId="13"/>
      <sheetData sheetId="17"/>
      <sheetData sheetId="19"/>
      <sheetData sheetId="2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Overview"/>
      <sheetName val="Assumptions"/>
      <sheetName val="Sheet1"/>
      <sheetName val="Chart1"/>
      <sheetName val="Chart2"/>
      <sheetName val="Security Pricing Data"/>
      <sheetName val="Calculations"/>
      <sheetName val="Full Chart (2)"/>
      <sheetName val="Full Chart"/>
      <sheetName val="Inflation Stats"/>
      <sheetName val="GDP Data"/>
      <sheetName val="Full Chart (3)"/>
      <sheetName val="Histogram (2)"/>
      <sheetName val="Histogram"/>
      <sheetName val="Histogram Data"/>
      <sheetName val="Tear Sheet Data"/>
      <sheetName val="Stock Price Raw Data"/>
      <sheetName val="Op Leverage"/>
      <sheetName val="Scratch work"/>
      <sheetName val="Val Pct table"/>
      <sheetName val="Quarterly"/>
      <sheetName val="Chart9"/>
      <sheetName val="Chart10"/>
      <sheetName val="Chart11"/>
      <sheetName val="Chart12"/>
    </sheetNames>
    <sheetDataSet>
      <sheetData sheetId="0">
        <row r="6">
          <cell r="D6">
            <v>5</v>
          </cell>
        </row>
        <row r="7">
          <cell r="D7">
            <v>41790</v>
          </cell>
        </row>
        <row r="8">
          <cell r="D8">
            <v>41448</v>
          </cell>
        </row>
        <row r="10">
          <cell r="O10">
            <v>110409.04367568914</v>
          </cell>
        </row>
        <row r="11">
          <cell r="D11" t="str">
            <v>Growth Rate</v>
          </cell>
        </row>
        <row r="12">
          <cell r="D12">
            <v>0.1</v>
          </cell>
          <cell r="J12">
            <v>5</v>
          </cell>
        </row>
        <row r="13">
          <cell r="D13">
            <v>0.03</v>
          </cell>
          <cell r="J13">
            <v>0.06</v>
          </cell>
        </row>
        <row r="14">
          <cell r="D14">
            <v>0</v>
          </cell>
        </row>
        <row r="15">
          <cell r="D15">
            <v>0.03</v>
          </cell>
          <cell r="J15">
            <v>4.4802809008326543</v>
          </cell>
        </row>
        <row r="17">
          <cell r="D17">
            <v>4646</v>
          </cell>
        </row>
        <row r="19">
          <cell r="D19">
            <v>0.03</v>
          </cell>
        </row>
        <row r="22">
          <cell r="J22">
            <v>21</v>
          </cell>
        </row>
        <row r="24">
          <cell r="D24">
            <v>0.22</v>
          </cell>
        </row>
        <row r="25">
          <cell r="D25">
            <v>0.22500000000000001</v>
          </cell>
        </row>
        <row r="27">
          <cell r="N27">
            <v>46.625820279063802</v>
          </cell>
        </row>
        <row r="28">
          <cell r="N28">
            <v>29.860945003654361</v>
          </cell>
        </row>
        <row r="453">
          <cell r="C453">
            <v>58.55669324121093</v>
          </cell>
        </row>
        <row r="454">
          <cell r="C454">
            <v>46.625820279063802</v>
          </cell>
        </row>
        <row r="455">
          <cell r="C455">
            <v>44.260593558438707</v>
          </cell>
        </row>
        <row r="456">
          <cell r="C456">
            <v>35.209636824773888</v>
          </cell>
        </row>
        <row r="457">
          <cell r="C457">
            <v>41.277114975469708</v>
          </cell>
        </row>
        <row r="458">
          <cell r="C458">
            <v>32.891443435617305</v>
          </cell>
        </row>
        <row r="459">
          <cell r="C459">
            <v>29.860945003654361</v>
          </cell>
        </row>
        <row r="460">
          <cell r="C460">
            <v>23.764322788568478</v>
          </cell>
        </row>
      </sheetData>
      <sheetData sheetId="1">
        <row r="2">
          <cell r="V2">
            <v>41790</v>
          </cell>
        </row>
        <row r="4">
          <cell r="BP4">
            <v>2</v>
          </cell>
        </row>
        <row r="6">
          <cell r="BP6">
            <v>2</v>
          </cell>
        </row>
        <row r="102">
          <cell r="V102">
            <v>3655.9392467262169</v>
          </cell>
          <cell r="W102">
            <v>4135.4531657272782</v>
          </cell>
          <cell r="X102">
            <v>4189.9952009905655</v>
          </cell>
          <cell r="Y102">
            <v>4182.5827993032399</v>
          </cell>
          <cell r="Z102">
            <v>4156.3788169770387</v>
          </cell>
        </row>
        <row r="184">
          <cell r="Z184">
            <v>3629</v>
          </cell>
        </row>
        <row r="185">
          <cell r="Z185">
            <v>3403.188086458912</v>
          </cell>
        </row>
      </sheetData>
      <sheetData sheetId="2">
        <row r="1">
          <cell r="B1" t="str">
            <v>Worst-Case Scenario (2013)</v>
          </cell>
        </row>
      </sheetData>
      <sheetData sheetId="3" refreshError="1"/>
      <sheetData sheetId="4" refreshError="1"/>
      <sheetData sheetId="5"/>
      <sheetData sheetId="6"/>
      <sheetData sheetId="7" refreshError="1"/>
      <sheetData sheetId="8" refreshError="1"/>
      <sheetData sheetId="9"/>
      <sheetData sheetId="10"/>
      <sheetData sheetId="11" refreshError="1"/>
      <sheetData sheetId="12" refreshError="1"/>
      <sheetData sheetId="13" refreshError="1"/>
      <sheetData sheetId="14"/>
      <sheetData sheetId="15"/>
      <sheetData sheetId="16"/>
      <sheetData sheetId="17" refreshError="1"/>
      <sheetData sheetId="18"/>
      <sheetData sheetId="19"/>
      <sheetData sheetId="20"/>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Revenue Scenarios Chart"/>
      <sheetName val="Profit Scenarios Chart"/>
      <sheetName val="Capex Chart"/>
      <sheetName val="Capex Breakdown Chart"/>
      <sheetName val="FCFO Chart"/>
      <sheetName val="BSM Cone Chart"/>
      <sheetName val="Histogram"/>
      <sheetName val="Scratch work"/>
      <sheetName val="Data"/>
      <sheetName val="Cone Calculations"/>
      <sheetName val="Histogram Data"/>
    </sheetNames>
    <sheetDataSet>
      <sheetData sheetId="0">
        <row r="2">
          <cell r="B2" t="str">
            <v>ORCL</v>
          </cell>
        </row>
        <row r="6">
          <cell r="G6">
            <v>38.43</v>
          </cell>
        </row>
        <row r="9">
          <cell r="J9">
            <v>31.502266285107915</v>
          </cell>
        </row>
        <row r="10">
          <cell r="J10">
            <v>40.827103799209247</v>
          </cell>
        </row>
        <row r="11">
          <cell r="J11">
            <v>37.802719542129502</v>
          </cell>
        </row>
        <row r="12">
          <cell r="J12">
            <v>48.992524559051098</v>
          </cell>
        </row>
        <row r="13">
          <cell r="J13">
            <v>33.989732905299007</v>
          </cell>
        </row>
        <row r="14">
          <cell r="J14">
            <v>44.133554713669582</v>
          </cell>
        </row>
        <row r="15">
          <cell r="J15">
            <v>40.787679486358797</v>
          </cell>
        </row>
        <row r="16">
          <cell r="J16">
            <v>52.960265656403493</v>
          </cell>
        </row>
        <row r="20">
          <cell r="K20">
            <v>50</v>
          </cell>
        </row>
        <row r="21">
          <cell r="K21">
            <v>38</v>
          </cell>
          <cell r="P21">
            <v>60.283068084135806</v>
          </cell>
        </row>
        <row r="22">
          <cell r="K22">
            <v>44</v>
          </cell>
          <cell r="P22">
            <v>39.047936413528959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K2">
            <v>12.75</v>
          </cell>
          <cell r="Q2">
            <v>6.3146000000000004</v>
          </cell>
        </row>
        <row r="3">
          <cell r="K3">
            <v>12.8</v>
          </cell>
          <cell r="Q3">
            <v>6.4793000000000003</v>
          </cell>
        </row>
        <row r="4">
          <cell r="K4">
            <v>12.83</v>
          </cell>
          <cell r="Q4">
            <v>6.5564999999999998</v>
          </cell>
        </row>
        <row r="5">
          <cell r="K5">
            <v>13.1</v>
          </cell>
          <cell r="Q5">
            <v>6.5152999999999999</v>
          </cell>
        </row>
        <row r="6">
          <cell r="K6">
            <v>13.17</v>
          </cell>
          <cell r="Q6">
            <v>6.5616000000000003</v>
          </cell>
        </row>
        <row r="7">
          <cell r="K7">
            <v>13.11</v>
          </cell>
          <cell r="Q7">
            <v>6.5873999999999997</v>
          </cell>
        </row>
        <row r="8">
          <cell r="K8">
            <v>13.35</v>
          </cell>
          <cell r="Q8">
            <v>6.6028000000000002</v>
          </cell>
        </row>
        <row r="9">
          <cell r="K9">
            <v>13.38</v>
          </cell>
          <cell r="Q9">
            <v>6.7417999999999996</v>
          </cell>
        </row>
        <row r="10">
          <cell r="K10">
            <v>13.14</v>
          </cell>
          <cell r="Q10">
            <v>6.7778</v>
          </cell>
        </row>
        <row r="11">
          <cell r="K11">
            <v>13.39</v>
          </cell>
          <cell r="Q11">
            <v>6.7469000000000001</v>
          </cell>
        </row>
        <row r="12">
          <cell r="K12">
            <v>13.31</v>
          </cell>
          <cell r="Q12">
            <v>6.8704000000000001</v>
          </cell>
        </row>
        <row r="13">
          <cell r="K13">
            <v>12.92</v>
          </cell>
          <cell r="Q13">
            <v>6.8859000000000004</v>
          </cell>
        </row>
        <row r="14">
          <cell r="K14">
            <v>13.13</v>
          </cell>
          <cell r="Q14">
            <v>6.7624000000000004</v>
          </cell>
        </row>
        <row r="15">
          <cell r="K15">
            <v>12.97</v>
          </cell>
          <cell r="Q15">
            <v>6.891</v>
          </cell>
        </row>
        <row r="16">
          <cell r="K16">
            <v>12.75</v>
          </cell>
          <cell r="Q16">
            <v>6.8498000000000001</v>
          </cell>
        </row>
        <row r="17">
          <cell r="K17">
            <v>12.68</v>
          </cell>
          <cell r="Q17">
            <v>6.6490999999999998</v>
          </cell>
        </row>
        <row r="18">
          <cell r="K18">
            <v>12.7</v>
          </cell>
          <cell r="Q18">
            <v>6.7572000000000001</v>
          </cell>
        </row>
        <row r="19">
          <cell r="K19">
            <v>12.79</v>
          </cell>
          <cell r="Q19">
            <v>6.6749000000000001</v>
          </cell>
        </row>
        <row r="20">
          <cell r="K20">
            <v>12.66</v>
          </cell>
          <cell r="Q20">
            <v>6.5616000000000003</v>
          </cell>
        </row>
        <row r="21">
          <cell r="K21">
            <v>12.68</v>
          </cell>
          <cell r="Q21">
            <v>6.5255999999999998</v>
          </cell>
        </row>
        <row r="22">
          <cell r="K22">
            <v>12.74</v>
          </cell>
          <cell r="Q22">
            <v>6.5358999999999998</v>
          </cell>
        </row>
        <row r="23">
          <cell r="K23">
            <v>13.09</v>
          </cell>
          <cell r="Q23">
            <v>6.5822000000000003</v>
          </cell>
        </row>
        <row r="24">
          <cell r="K24">
            <v>12.95</v>
          </cell>
          <cell r="Q24">
            <v>6.5152999999999999</v>
          </cell>
        </row>
        <row r="25">
          <cell r="K25">
            <v>13.03</v>
          </cell>
          <cell r="Q25">
            <v>6.5255999999999998</v>
          </cell>
        </row>
        <row r="26">
          <cell r="K26">
            <v>13.34</v>
          </cell>
          <cell r="Q26">
            <v>6.3602999999999996</v>
          </cell>
        </row>
        <row r="27">
          <cell r="K27">
            <v>13.06</v>
          </cell>
          <cell r="Q27">
            <v>6.5350999999999999</v>
          </cell>
        </row>
        <row r="28">
          <cell r="K28">
            <v>13.21</v>
          </cell>
          <cell r="Q28">
            <v>6.4652000000000003</v>
          </cell>
        </row>
        <row r="29">
          <cell r="K29">
            <v>13.29</v>
          </cell>
          <cell r="Q29">
            <v>6.5050999999999997</v>
          </cell>
        </row>
        <row r="30">
          <cell r="K30">
            <v>13.28</v>
          </cell>
          <cell r="Q30">
            <v>6.6599000000000004</v>
          </cell>
        </row>
        <row r="31">
          <cell r="K31">
            <v>14.63</v>
          </cell>
          <cell r="Q31">
            <v>6.5201000000000002</v>
          </cell>
        </row>
        <row r="32">
          <cell r="K32">
            <v>14.23</v>
          </cell>
          <cell r="Q32">
            <v>6.5949999999999998</v>
          </cell>
        </row>
        <row r="33">
          <cell r="K33">
            <v>14.09</v>
          </cell>
          <cell r="Q33">
            <v>6.6349</v>
          </cell>
        </row>
        <row r="34">
          <cell r="K34">
            <v>14.09</v>
          </cell>
          <cell r="Q34">
            <v>6.6299000000000001</v>
          </cell>
        </row>
        <row r="35">
          <cell r="K35">
            <v>13.98</v>
          </cell>
          <cell r="Q35">
            <v>7.3038999999999996</v>
          </cell>
        </row>
        <row r="36">
          <cell r="K36">
            <v>13.58</v>
          </cell>
          <cell r="Q36">
            <v>7.1041999999999996</v>
          </cell>
        </row>
        <row r="37">
          <cell r="K37">
            <v>13.79</v>
          </cell>
          <cell r="Q37">
            <v>7.0343</v>
          </cell>
        </row>
        <row r="38">
          <cell r="K38">
            <v>13.7</v>
          </cell>
          <cell r="Q38">
            <v>7.0343</v>
          </cell>
        </row>
        <row r="39">
          <cell r="K39">
            <v>13.64</v>
          </cell>
          <cell r="Q39">
            <v>6.9794</v>
          </cell>
        </row>
        <row r="40">
          <cell r="K40">
            <v>13.65</v>
          </cell>
          <cell r="Q40">
            <v>6.7797000000000001</v>
          </cell>
        </row>
        <row r="41">
          <cell r="K41">
            <v>13.84</v>
          </cell>
          <cell r="Q41">
            <v>6.8845000000000001</v>
          </cell>
        </row>
        <row r="42">
          <cell r="K42">
            <v>13.72</v>
          </cell>
          <cell r="Q42">
            <v>6.8395999999999999</v>
          </cell>
        </row>
        <row r="43">
          <cell r="K43">
            <v>13.88</v>
          </cell>
          <cell r="Q43">
            <v>6.8097000000000003</v>
          </cell>
        </row>
        <row r="44">
          <cell r="K44">
            <v>13.72</v>
          </cell>
          <cell r="Q44">
            <v>6.8147000000000002</v>
          </cell>
        </row>
        <row r="45">
          <cell r="K45">
            <v>13.41</v>
          </cell>
          <cell r="Q45">
            <v>6.9095000000000004</v>
          </cell>
        </row>
        <row r="46">
          <cell r="K46">
            <v>13.06</v>
          </cell>
          <cell r="Q46">
            <v>6.8495999999999997</v>
          </cell>
        </row>
        <row r="47">
          <cell r="K47">
            <v>13.1</v>
          </cell>
          <cell r="Q47">
            <v>6.9295</v>
          </cell>
        </row>
        <row r="48">
          <cell r="K48">
            <v>13.22</v>
          </cell>
          <cell r="Q48">
            <v>6.8495999999999997</v>
          </cell>
        </row>
        <row r="49">
          <cell r="K49">
            <v>13.33</v>
          </cell>
          <cell r="Q49">
            <v>6.6947999999999999</v>
          </cell>
        </row>
        <row r="50">
          <cell r="K50">
            <v>13.19</v>
          </cell>
          <cell r="Q50">
            <v>6.5201000000000002</v>
          </cell>
        </row>
        <row r="51">
          <cell r="K51">
            <v>13.2</v>
          </cell>
          <cell r="Q51">
            <v>6.5400999999999998</v>
          </cell>
        </row>
        <row r="52">
          <cell r="K52">
            <v>13.48</v>
          </cell>
          <cell r="Q52">
            <v>6.6</v>
          </cell>
        </row>
        <row r="53">
          <cell r="K53">
            <v>13.48</v>
          </cell>
          <cell r="Q53">
            <v>6.6548999999999996</v>
          </cell>
        </row>
        <row r="54">
          <cell r="K54">
            <v>13.63</v>
          </cell>
          <cell r="Q54">
            <v>6.585</v>
          </cell>
        </row>
        <row r="55">
          <cell r="K55">
            <v>13.78</v>
          </cell>
          <cell r="Q55">
            <v>6.59</v>
          </cell>
        </row>
        <row r="56">
          <cell r="K56">
            <v>13.47</v>
          </cell>
          <cell r="Q56">
            <v>6.7298</v>
          </cell>
        </row>
        <row r="57">
          <cell r="K57">
            <v>13.28</v>
          </cell>
          <cell r="Q57">
            <v>6.7298</v>
          </cell>
        </row>
        <row r="58">
          <cell r="K58">
            <v>13.31</v>
          </cell>
          <cell r="Q58">
            <v>6.8047000000000004</v>
          </cell>
        </row>
        <row r="59">
          <cell r="K59">
            <v>13.24</v>
          </cell>
          <cell r="Q59">
            <v>6.8795999999999999</v>
          </cell>
        </row>
        <row r="60">
          <cell r="K60">
            <v>13.59</v>
          </cell>
          <cell r="Q60">
            <v>6.7248000000000001</v>
          </cell>
        </row>
        <row r="61">
          <cell r="K61">
            <v>13.62</v>
          </cell>
          <cell r="Q61">
            <v>6.6299000000000001</v>
          </cell>
        </row>
        <row r="62">
          <cell r="K62">
            <v>13.97</v>
          </cell>
          <cell r="Q62">
            <v>6.6448999999999998</v>
          </cell>
        </row>
        <row r="63">
          <cell r="K63">
            <v>13.68</v>
          </cell>
          <cell r="Q63">
            <v>6.61</v>
          </cell>
        </row>
        <row r="64">
          <cell r="K64">
            <v>13.77</v>
          </cell>
          <cell r="Q64">
            <v>6.7847</v>
          </cell>
        </row>
        <row r="65">
          <cell r="K65">
            <v>13.65</v>
          </cell>
          <cell r="Q65">
            <v>6.7996999999999996</v>
          </cell>
        </row>
        <row r="66">
          <cell r="K66">
            <v>13.56</v>
          </cell>
          <cell r="Q66">
            <v>6.9744000000000002</v>
          </cell>
        </row>
        <row r="67">
          <cell r="K67">
            <v>13.34</v>
          </cell>
          <cell r="Q67">
            <v>6.8296000000000001</v>
          </cell>
        </row>
        <row r="68">
          <cell r="K68">
            <v>13.66</v>
          </cell>
          <cell r="Q68">
            <v>6.8746</v>
          </cell>
        </row>
        <row r="69">
          <cell r="K69">
            <v>13.55</v>
          </cell>
          <cell r="Q69">
            <v>6.8147000000000002</v>
          </cell>
        </row>
        <row r="70">
          <cell r="K70">
            <v>13.47</v>
          </cell>
          <cell r="Q70">
            <v>6.7697000000000003</v>
          </cell>
        </row>
        <row r="71">
          <cell r="K71">
            <v>13.17</v>
          </cell>
          <cell r="Q71">
            <v>6.6599000000000004</v>
          </cell>
        </row>
        <row r="72">
          <cell r="K72">
            <v>13.14</v>
          </cell>
          <cell r="Q72">
            <v>6.8196000000000003</v>
          </cell>
        </row>
        <row r="73">
          <cell r="K73">
            <v>13.35</v>
          </cell>
          <cell r="Q73">
            <v>6.7647000000000004</v>
          </cell>
        </row>
        <row r="74">
          <cell r="K74">
            <v>13.31</v>
          </cell>
          <cell r="Q74">
            <v>6.7248000000000001</v>
          </cell>
        </row>
        <row r="75">
          <cell r="K75">
            <v>13.29</v>
          </cell>
          <cell r="Q75">
            <v>6.5750000000000002</v>
          </cell>
        </row>
        <row r="76">
          <cell r="K76">
            <v>13.33</v>
          </cell>
          <cell r="Q76">
            <v>6.56</v>
          </cell>
        </row>
        <row r="77">
          <cell r="K77">
            <v>12.96</v>
          </cell>
          <cell r="Q77">
            <v>6.6649000000000003</v>
          </cell>
        </row>
        <row r="78">
          <cell r="K78">
            <v>12.94</v>
          </cell>
          <cell r="Q78">
            <v>6.6448999999999998</v>
          </cell>
        </row>
        <row r="79">
          <cell r="K79">
            <v>12.7</v>
          </cell>
          <cell r="Q79">
            <v>6.6349</v>
          </cell>
        </row>
        <row r="80">
          <cell r="K80">
            <v>12.95</v>
          </cell>
          <cell r="Q80">
            <v>6.6548999999999996</v>
          </cell>
        </row>
        <row r="81">
          <cell r="K81">
            <v>13.01</v>
          </cell>
          <cell r="Q81">
            <v>6.4702000000000002</v>
          </cell>
        </row>
        <row r="82">
          <cell r="K82">
            <v>13.13</v>
          </cell>
          <cell r="Q82">
            <v>6.4602000000000004</v>
          </cell>
        </row>
        <row r="83">
          <cell r="K83">
            <v>12.95</v>
          </cell>
          <cell r="Q83">
            <v>6.3403999999999998</v>
          </cell>
        </row>
        <row r="84">
          <cell r="K84">
            <v>13.15</v>
          </cell>
          <cell r="Q84">
            <v>6.4652000000000003</v>
          </cell>
        </row>
        <row r="85">
          <cell r="K85">
            <v>13.05</v>
          </cell>
          <cell r="Q85">
            <v>6.4950999999999999</v>
          </cell>
        </row>
        <row r="86">
          <cell r="K86">
            <v>13.09</v>
          </cell>
          <cell r="Q86">
            <v>6.5549999999999997</v>
          </cell>
        </row>
        <row r="87">
          <cell r="K87">
            <v>13.28</v>
          </cell>
          <cell r="Q87">
            <v>6.1744000000000003</v>
          </cell>
        </row>
        <row r="88">
          <cell r="K88">
            <v>13.6</v>
          </cell>
          <cell r="Q88">
            <v>6.2698</v>
          </cell>
        </row>
        <row r="89">
          <cell r="K89">
            <v>13.62</v>
          </cell>
          <cell r="Q89">
            <v>6.2221000000000002</v>
          </cell>
        </row>
        <row r="90">
          <cell r="K90">
            <v>13.35</v>
          </cell>
          <cell r="Q90">
            <v>6.2412000000000001</v>
          </cell>
        </row>
        <row r="91">
          <cell r="K91">
            <v>13.26</v>
          </cell>
          <cell r="Q91">
            <v>6.3318000000000003</v>
          </cell>
        </row>
        <row r="92">
          <cell r="K92">
            <v>13.09</v>
          </cell>
          <cell r="Q92">
            <v>6.4843000000000002</v>
          </cell>
        </row>
        <row r="93">
          <cell r="K93">
            <v>13.15</v>
          </cell>
          <cell r="Q93">
            <v>6.4939</v>
          </cell>
        </row>
        <row r="94">
          <cell r="K94">
            <v>13.15</v>
          </cell>
          <cell r="Q94">
            <v>6.3651</v>
          </cell>
        </row>
        <row r="95">
          <cell r="K95">
            <v>13.02</v>
          </cell>
          <cell r="Q95">
            <v>6.3221999999999996</v>
          </cell>
        </row>
        <row r="96">
          <cell r="K96">
            <v>13.34</v>
          </cell>
          <cell r="Q96">
            <v>6.2412000000000001</v>
          </cell>
        </row>
        <row r="97">
          <cell r="K97">
            <v>12.54</v>
          </cell>
          <cell r="Q97">
            <v>6.2698</v>
          </cell>
        </row>
        <row r="98">
          <cell r="K98">
            <v>12.65</v>
          </cell>
          <cell r="Q98">
            <v>6.2698</v>
          </cell>
        </row>
        <row r="99">
          <cell r="K99">
            <v>12.49</v>
          </cell>
          <cell r="Q99">
            <v>6.2077999999999998</v>
          </cell>
        </row>
        <row r="100">
          <cell r="K100">
            <v>12.51</v>
          </cell>
          <cell r="Q100">
            <v>6.3604000000000003</v>
          </cell>
        </row>
        <row r="101">
          <cell r="K101">
            <v>12.55</v>
          </cell>
          <cell r="Q101">
            <v>5.9789000000000003</v>
          </cell>
        </row>
        <row r="102">
          <cell r="K102">
            <v>12.43</v>
          </cell>
          <cell r="Q102">
            <v>6.0313999999999997</v>
          </cell>
        </row>
        <row r="103">
          <cell r="K103">
            <v>12.28</v>
          </cell>
          <cell r="Q103">
            <v>5.9550999999999998</v>
          </cell>
        </row>
        <row r="104">
          <cell r="K104">
            <v>12.48</v>
          </cell>
          <cell r="Q104">
            <v>5.9645999999999999</v>
          </cell>
        </row>
        <row r="105">
          <cell r="K105">
            <v>12.48</v>
          </cell>
          <cell r="Q105">
            <v>5.9836999999999998</v>
          </cell>
        </row>
        <row r="106">
          <cell r="K106">
            <v>12.53</v>
          </cell>
          <cell r="Q106">
            <v>5.9264999999999999</v>
          </cell>
        </row>
        <row r="107">
          <cell r="K107">
            <v>12.69</v>
          </cell>
          <cell r="Q107">
            <v>5.8550000000000004</v>
          </cell>
        </row>
        <row r="108">
          <cell r="K108">
            <v>12.45</v>
          </cell>
          <cell r="Q108">
            <v>5.9503000000000004</v>
          </cell>
        </row>
        <row r="109">
          <cell r="K109">
            <v>12.38</v>
          </cell>
          <cell r="Q109">
            <v>5.9503000000000004</v>
          </cell>
        </row>
        <row r="110">
          <cell r="K110">
            <v>12.45</v>
          </cell>
          <cell r="Q110">
            <v>5.9741999999999997</v>
          </cell>
        </row>
        <row r="111">
          <cell r="K111">
            <v>12.36</v>
          </cell>
          <cell r="Q111">
            <v>6.0505000000000004</v>
          </cell>
        </row>
        <row r="112">
          <cell r="K112">
            <v>12.4</v>
          </cell>
          <cell r="Q112">
            <v>5.9359999999999999</v>
          </cell>
        </row>
        <row r="113">
          <cell r="K113">
            <v>12.48</v>
          </cell>
          <cell r="Q113">
            <v>5.9025999999999996</v>
          </cell>
        </row>
        <row r="114">
          <cell r="K114">
            <v>12.26</v>
          </cell>
          <cell r="Q114">
            <v>5.9359999999999999</v>
          </cell>
        </row>
        <row r="115">
          <cell r="K115">
            <v>12.09</v>
          </cell>
          <cell r="Q115">
            <v>5.8930999999999996</v>
          </cell>
        </row>
        <row r="116">
          <cell r="K116">
            <v>11.7</v>
          </cell>
          <cell r="Q116">
            <v>5.9122000000000003</v>
          </cell>
        </row>
        <row r="117">
          <cell r="K117">
            <v>11.8</v>
          </cell>
          <cell r="Q117">
            <v>5.9503000000000004</v>
          </cell>
        </row>
        <row r="118">
          <cell r="K118">
            <v>11.88</v>
          </cell>
          <cell r="Q118">
            <v>5.8453999999999997</v>
          </cell>
        </row>
        <row r="119">
          <cell r="K119">
            <v>11.78</v>
          </cell>
          <cell r="Q119">
            <v>5.7644000000000002</v>
          </cell>
        </row>
        <row r="120">
          <cell r="K120">
            <v>12.17</v>
          </cell>
          <cell r="Q120">
            <v>5.5784000000000002</v>
          </cell>
        </row>
        <row r="121">
          <cell r="K121">
            <v>11.92</v>
          </cell>
          <cell r="Q121">
            <v>5.6261000000000001</v>
          </cell>
        </row>
        <row r="122">
          <cell r="K122">
            <v>12.07</v>
          </cell>
          <cell r="Q122">
            <v>5.6642999999999999</v>
          </cell>
        </row>
        <row r="123">
          <cell r="K123">
            <v>11.88</v>
          </cell>
          <cell r="Q123">
            <v>5.6166</v>
          </cell>
        </row>
        <row r="124">
          <cell r="K124">
            <v>12</v>
          </cell>
          <cell r="Q124">
            <v>5.8025000000000002</v>
          </cell>
        </row>
        <row r="125">
          <cell r="K125">
            <v>11.62</v>
          </cell>
          <cell r="Q125">
            <v>5.6833</v>
          </cell>
        </row>
        <row r="126">
          <cell r="K126">
            <v>11.56</v>
          </cell>
          <cell r="Q126">
            <v>5.7548000000000004</v>
          </cell>
        </row>
        <row r="127">
          <cell r="K127">
            <v>11.6</v>
          </cell>
          <cell r="Q127">
            <v>5.6642999999999999</v>
          </cell>
        </row>
        <row r="128">
          <cell r="K128">
            <v>11.59</v>
          </cell>
          <cell r="Q128">
            <v>5.7214999999999998</v>
          </cell>
        </row>
        <row r="129">
          <cell r="K129">
            <v>11.72</v>
          </cell>
          <cell r="Q129">
            <v>5.5403000000000002</v>
          </cell>
        </row>
        <row r="130">
          <cell r="K130">
            <v>11.66</v>
          </cell>
          <cell r="Q130">
            <v>5.5117000000000003</v>
          </cell>
        </row>
        <row r="131">
          <cell r="K131">
            <v>11.76</v>
          </cell>
          <cell r="Q131">
            <v>5.5308000000000002</v>
          </cell>
        </row>
        <row r="132">
          <cell r="K132">
            <v>11.75</v>
          </cell>
          <cell r="Q132">
            <v>5.5259999999999998</v>
          </cell>
        </row>
        <row r="133">
          <cell r="K133">
            <v>11.52</v>
          </cell>
          <cell r="Q133">
            <v>5.5880000000000001</v>
          </cell>
        </row>
        <row r="134">
          <cell r="K134">
            <v>11.7</v>
          </cell>
          <cell r="Q134">
            <v>5.5594000000000001</v>
          </cell>
        </row>
        <row r="135">
          <cell r="K135">
            <v>11.89</v>
          </cell>
          <cell r="Q135">
            <v>5.6070000000000002</v>
          </cell>
        </row>
        <row r="136">
          <cell r="K136">
            <v>12.36</v>
          </cell>
          <cell r="Q136">
            <v>5.6022999999999996</v>
          </cell>
        </row>
        <row r="137">
          <cell r="K137">
            <v>12.35</v>
          </cell>
          <cell r="Q137">
            <v>5.4926000000000004</v>
          </cell>
        </row>
        <row r="138">
          <cell r="K138">
            <v>12.21</v>
          </cell>
          <cell r="Q138">
            <v>5.5784000000000002</v>
          </cell>
        </row>
        <row r="139">
          <cell r="K139">
            <v>12.33</v>
          </cell>
          <cell r="Q139">
            <v>5.6689999999999996</v>
          </cell>
        </row>
        <row r="140">
          <cell r="K140">
            <v>12.43</v>
          </cell>
          <cell r="Q140">
            <v>5.8930999999999996</v>
          </cell>
        </row>
        <row r="141">
          <cell r="K141">
            <v>12.55</v>
          </cell>
          <cell r="Q141">
            <v>5.8883000000000001</v>
          </cell>
        </row>
        <row r="142">
          <cell r="K142">
            <v>12.7</v>
          </cell>
          <cell r="Q142">
            <v>5.8216000000000001</v>
          </cell>
        </row>
        <row r="143">
          <cell r="K143">
            <v>12.8</v>
          </cell>
          <cell r="Q143">
            <v>5.8788</v>
          </cell>
        </row>
        <row r="144">
          <cell r="K144">
            <v>12.75</v>
          </cell>
          <cell r="Q144">
            <v>5.9264999999999999</v>
          </cell>
        </row>
        <row r="145">
          <cell r="K145">
            <v>12.92</v>
          </cell>
          <cell r="Q145">
            <v>5.9836999999999998</v>
          </cell>
        </row>
        <row r="146">
          <cell r="K146">
            <v>12.85</v>
          </cell>
          <cell r="Q146">
            <v>6.0552000000000001</v>
          </cell>
        </row>
        <row r="147">
          <cell r="K147">
            <v>12.8</v>
          </cell>
          <cell r="Q147">
            <v>6.1029</v>
          </cell>
        </row>
        <row r="148">
          <cell r="K148">
            <v>12.85</v>
          </cell>
          <cell r="Q148">
            <v>6.0791000000000004</v>
          </cell>
        </row>
        <row r="149">
          <cell r="K149">
            <v>12.98</v>
          </cell>
          <cell r="Q149">
            <v>6.1600999999999999</v>
          </cell>
        </row>
        <row r="150">
          <cell r="K150">
            <v>12.59</v>
          </cell>
          <cell r="Q150">
            <v>6.1266999999999996</v>
          </cell>
        </row>
        <row r="151">
          <cell r="K151">
            <v>12.65</v>
          </cell>
          <cell r="Q151">
            <v>5.6753</v>
          </cell>
        </row>
        <row r="152">
          <cell r="K152">
            <v>12.59</v>
          </cell>
          <cell r="Q152">
            <v>5.6974999999999998</v>
          </cell>
        </row>
        <row r="153">
          <cell r="K153">
            <v>12.67</v>
          </cell>
          <cell r="Q153">
            <v>5.7550999999999997</v>
          </cell>
        </row>
        <row r="154">
          <cell r="K154">
            <v>12.67</v>
          </cell>
          <cell r="Q154">
            <v>5.5822000000000003</v>
          </cell>
        </row>
        <row r="155">
          <cell r="K155">
            <v>12.64</v>
          </cell>
          <cell r="Q155">
            <v>5.6087999999999996</v>
          </cell>
        </row>
        <row r="156">
          <cell r="K156">
            <v>12.6</v>
          </cell>
          <cell r="Q156">
            <v>5.5822000000000003</v>
          </cell>
        </row>
        <row r="157">
          <cell r="K157">
            <v>12.48</v>
          </cell>
          <cell r="Q157">
            <v>5.6177000000000001</v>
          </cell>
        </row>
        <row r="158">
          <cell r="K158">
            <v>12.62</v>
          </cell>
          <cell r="Q158">
            <v>5.6177000000000001</v>
          </cell>
        </row>
        <row r="159">
          <cell r="K159">
            <v>12.46</v>
          </cell>
          <cell r="Q159">
            <v>5.6044</v>
          </cell>
        </row>
        <row r="160">
          <cell r="K160">
            <v>12.34</v>
          </cell>
          <cell r="Q160">
            <v>5.5867000000000004</v>
          </cell>
        </row>
        <row r="161">
          <cell r="K161">
            <v>12.41</v>
          </cell>
          <cell r="Q161">
            <v>5.5334000000000003</v>
          </cell>
        </row>
        <row r="162">
          <cell r="K162">
            <v>12.55</v>
          </cell>
          <cell r="Q162">
            <v>5.5955000000000004</v>
          </cell>
        </row>
        <row r="163">
          <cell r="K163">
            <v>12.63</v>
          </cell>
          <cell r="Q163">
            <v>5.5246000000000004</v>
          </cell>
        </row>
        <row r="164">
          <cell r="K164">
            <v>12.51</v>
          </cell>
          <cell r="Q164">
            <v>5.4714</v>
          </cell>
        </row>
        <row r="165">
          <cell r="K165">
            <v>12.5</v>
          </cell>
          <cell r="Q165">
            <v>5.5023999999999997</v>
          </cell>
        </row>
        <row r="166">
          <cell r="K166">
            <v>12.54</v>
          </cell>
          <cell r="Q166">
            <v>5.5644999999999998</v>
          </cell>
        </row>
        <row r="167">
          <cell r="K167">
            <v>12.83</v>
          </cell>
          <cell r="Q167">
            <v>5.6</v>
          </cell>
        </row>
        <row r="168">
          <cell r="K168">
            <v>13.57</v>
          </cell>
          <cell r="Q168">
            <v>5.5467000000000004</v>
          </cell>
        </row>
        <row r="169">
          <cell r="K169">
            <v>13.2</v>
          </cell>
          <cell r="Q169">
            <v>5.5423</v>
          </cell>
        </row>
        <row r="170">
          <cell r="K170">
            <v>13.29</v>
          </cell>
          <cell r="Q170">
            <v>5.56</v>
          </cell>
        </row>
        <row r="171">
          <cell r="K171">
            <v>13.27</v>
          </cell>
          <cell r="Q171">
            <v>5.6886000000000001</v>
          </cell>
        </row>
        <row r="172">
          <cell r="K172">
            <v>13.32</v>
          </cell>
          <cell r="Q172">
            <v>6.0167000000000002</v>
          </cell>
        </row>
        <row r="173">
          <cell r="K173">
            <v>13.29</v>
          </cell>
          <cell r="Q173">
            <v>5.8526999999999996</v>
          </cell>
        </row>
        <row r="174">
          <cell r="K174">
            <v>13.56</v>
          </cell>
          <cell r="Q174">
            <v>5.8925999999999998</v>
          </cell>
        </row>
        <row r="175">
          <cell r="K175">
            <v>13.71</v>
          </cell>
          <cell r="Q175">
            <v>5.8837000000000002</v>
          </cell>
        </row>
        <row r="176">
          <cell r="K176">
            <v>13.8</v>
          </cell>
          <cell r="Q176">
            <v>5.9058999999999999</v>
          </cell>
        </row>
        <row r="177">
          <cell r="K177">
            <v>13.96</v>
          </cell>
          <cell r="Q177">
            <v>5.8925999999999998</v>
          </cell>
        </row>
        <row r="178">
          <cell r="K178">
            <v>14.05</v>
          </cell>
          <cell r="Q178">
            <v>6.0122999999999998</v>
          </cell>
        </row>
        <row r="179">
          <cell r="K179">
            <v>14.04</v>
          </cell>
          <cell r="Q179">
            <v>6.0788000000000002</v>
          </cell>
        </row>
        <row r="180">
          <cell r="K180">
            <v>13.9</v>
          </cell>
          <cell r="Q180">
            <v>6.1186999999999996</v>
          </cell>
        </row>
        <row r="181">
          <cell r="K181">
            <v>13.94</v>
          </cell>
          <cell r="Q181">
            <v>6.1897000000000002</v>
          </cell>
        </row>
        <row r="182">
          <cell r="K182">
            <v>14.03</v>
          </cell>
          <cell r="Q182">
            <v>6.2295999999999996</v>
          </cell>
        </row>
        <row r="183">
          <cell r="K183">
            <v>13.72</v>
          </cell>
          <cell r="Q183">
            <v>6.2251000000000003</v>
          </cell>
        </row>
        <row r="184">
          <cell r="K184">
            <v>13.8</v>
          </cell>
          <cell r="Q184">
            <v>6.1631</v>
          </cell>
        </row>
        <row r="185">
          <cell r="K185">
            <v>13.79</v>
          </cell>
          <cell r="Q185">
            <v>6.1807999999999996</v>
          </cell>
        </row>
        <row r="186">
          <cell r="K186">
            <v>13.79</v>
          </cell>
          <cell r="Q186">
            <v>6.2206999999999999</v>
          </cell>
        </row>
        <row r="187">
          <cell r="K187">
            <v>13.84</v>
          </cell>
          <cell r="Q187">
            <v>6.0831999999999997</v>
          </cell>
        </row>
        <row r="188">
          <cell r="K188">
            <v>13.85</v>
          </cell>
          <cell r="Q188">
            <v>6.1186999999999996</v>
          </cell>
        </row>
        <row r="189">
          <cell r="K189">
            <v>13.57</v>
          </cell>
          <cell r="Q189">
            <v>6.1143000000000001</v>
          </cell>
        </row>
        <row r="190">
          <cell r="K190">
            <v>13.52</v>
          </cell>
          <cell r="Q190">
            <v>6.1143000000000001</v>
          </cell>
        </row>
        <row r="191">
          <cell r="K191">
            <v>13.58</v>
          </cell>
          <cell r="Q191">
            <v>6.1364000000000001</v>
          </cell>
        </row>
        <row r="192">
          <cell r="K192">
            <v>13.38</v>
          </cell>
          <cell r="Q192">
            <v>6.1409000000000002</v>
          </cell>
        </row>
        <row r="193">
          <cell r="K193">
            <v>13.3</v>
          </cell>
          <cell r="Q193">
            <v>6.0167000000000002</v>
          </cell>
        </row>
        <row r="194">
          <cell r="K194">
            <v>13.28</v>
          </cell>
          <cell r="Q194">
            <v>5.9946000000000002</v>
          </cell>
        </row>
        <row r="195">
          <cell r="K195">
            <v>13.29</v>
          </cell>
          <cell r="Q195">
            <v>6.0212000000000003</v>
          </cell>
        </row>
        <row r="196">
          <cell r="K196">
            <v>13.36</v>
          </cell>
          <cell r="Q196">
            <v>5.9325000000000001</v>
          </cell>
        </row>
        <row r="197">
          <cell r="K197">
            <v>13.35</v>
          </cell>
          <cell r="Q197">
            <v>5.8970000000000002</v>
          </cell>
        </row>
        <row r="198">
          <cell r="K198">
            <v>13.37</v>
          </cell>
          <cell r="Q198">
            <v>5.8882000000000003</v>
          </cell>
        </row>
        <row r="199">
          <cell r="K199">
            <v>13.3</v>
          </cell>
          <cell r="Q199">
            <v>5.8925999999999998</v>
          </cell>
        </row>
        <row r="200">
          <cell r="K200">
            <v>13.29</v>
          </cell>
          <cell r="Q200">
            <v>5.9236000000000004</v>
          </cell>
        </row>
        <row r="201">
          <cell r="K201">
            <v>13.3</v>
          </cell>
          <cell r="Q201">
            <v>5.9192</v>
          </cell>
        </row>
        <row r="202">
          <cell r="K202">
            <v>13.24</v>
          </cell>
          <cell r="Q202">
            <v>5.9280999999999997</v>
          </cell>
        </row>
        <row r="203">
          <cell r="K203">
            <v>13.09</v>
          </cell>
          <cell r="Q203">
            <v>5.8970000000000002</v>
          </cell>
        </row>
        <row r="204">
          <cell r="K204">
            <v>13.07</v>
          </cell>
          <cell r="Q204">
            <v>5.8925999999999998</v>
          </cell>
        </row>
        <row r="205">
          <cell r="K205">
            <v>13.09</v>
          </cell>
          <cell r="Q205">
            <v>5.8970000000000002</v>
          </cell>
        </row>
        <row r="206">
          <cell r="K206">
            <v>13.1</v>
          </cell>
          <cell r="Q206">
            <v>5.8704000000000001</v>
          </cell>
        </row>
        <row r="207">
          <cell r="K207">
            <v>12.95</v>
          </cell>
          <cell r="Q207">
            <v>5.8038999999999996</v>
          </cell>
        </row>
        <row r="208">
          <cell r="K208">
            <v>12.97</v>
          </cell>
          <cell r="Q208">
            <v>5.7949999999999999</v>
          </cell>
        </row>
        <row r="209">
          <cell r="K209">
            <v>12.9</v>
          </cell>
          <cell r="Q209">
            <v>5.8038999999999996</v>
          </cell>
        </row>
        <row r="210">
          <cell r="K210">
            <v>13.08</v>
          </cell>
          <cell r="Q210">
            <v>5.8083</v>
          </cell>
        </row>
        <row r="211">
          <cell r="K211">
            <v>13.03</v>
          </cell>
          <cell r="Q211">
            <v>5.7417999999999996</v>
          </cell>
        </row>
        <row r="212">
          <cell r="K212">
            <v>12.99</v>
          </cell>
          <cell r="Q212">
            <v>5.7507000000000001</v>
          </cell>
        </row>
        <row r="213">
          <cell r="K213">
            <v>13.31</v>
          </cell>
          <cell r="Q213">
            <v>5.7196999999999996</v>
          </cell>
        </row>
        <row r="214">
          <cell r="K214">
            <v>13.39</v>
          </cell>
          <cell r="Q214">
            <v>5.7995000000000001</v>
          </cell>
        </row>
        <row r="215">
          <cell r="K215">
            <v>13.56</v>
          </cell>
          <cell r="Q215">
            <v>5.7773000000000003</v>
          </cell>
        </row>
        <row r="216">
          <cell r="K216">
            <v>13.41</v>
          </cell>
          <cell r="Q216">
            <v>5.5025000000000004</v>
          </cell>
        </row>
        <row r="217">
          <cell r="K217">
            <v>13.37</v>
          </cell>
          <cell r="Q217">
            <v>5.6380999999999997</v>
          </cell>
        </row>
        <row r="218">
          <cell r="K218">
            <v>13.28</v>
          </cell>
          <cell r="Q218">
            <v>5.6718999999999999</v>
          </cell>
        </row>
        <row r="219">
          <cell r="K219">
            <v>13.49</v>
          </cell>
          <cell r="Q219">
            <v>5.7439999999999998</v>
          </cell>
        </row>
        <row r="220">
          <cell r="K220">
            <v>14</v>
          </cell>
          <cell r="Q220">
            <v>5.6803999999999997</v>
          </cell>
        </row>
        <row r="221">
          <cell r="K221">
            <v>13.44</v>
          </cell>
          <cell r="Q221">
            <v>5.6635</v>
          </cell>
        </row>
        <row r="222">
          <cell r="K222">
            <v>13.37</v>
          </cell>
          <cell r="Q222">
            <v>5.6253000000000002</v>
          </cell>
        </row>
        <row r="223">
          <cell r="K223">
            <v>13.25</v>
          </cell>
          <cell r="Q223">
            <v>5.7142999999999997</v>
          </cell>
        </row>
        <row r="224">
          <cell r="K224">
            <v>13.39</v>
          </cell>
          <cell r="Q224">
            <v>5.9302999999999999</v>
          </cell>
        </row>
        <row r="225">
          <cell r="K225">
            <v>13.4</v>
          </cell>
          <cell r="Q225">
            <v>5.6931000000000003</v>
          </cell>
        </row>
        <row r="226">
          <cell r="K226">
            <v>13.29</v>
          </cell>
          <cell r="Q226">
            <v>5.6635</v>
          </cell>
        </row>
        <row r="227">
          <cell r="K227">
            <v>13.52</v>
          </cell>
          <cell r="Q227">
            <v>5.6125999999999996</v>
          </cell>
        </row>
        <row r="228">
          <cell r="K228">
            <v>12.45</v>
          </cell>
          <cell r="Q228">
            <v>5.6718999999999999</v>
          </cell>
        </row>
        <row r="229">
          <cell r="K229">
            <v>12.4</v>
          </cell>
          <cell r="Q229">
            <v>5.6761999999999997</v>
          </cell>
        </row>
        <row r="230">
          <cell r="K230">
            <v>12.33</v>
          </cell>
          <cell r="Q230">
            <v>5.6295999999999999</v>
          </cell>
        </row>
        <row r="231">
          <cell r="K231">
            <v>12.2</v>
          </cell>
          <cell r="Q231">
            <v>5.7270000000000003</v>
          </cell>
        </row>
        <row r="232">
          <cell r="K232">
            <v>12.32</v>
          </cell>
          <cell r="Q232">
            <v>5.2737999999999996</v>
          </cell>
        </row>
        <row r="233">
          <cell r="K233">
            <v>12.4</v>
          </cell>
          <cell r="Q233">
            <v>5.2526000000000002</v>
          </cell>
        </row>
        <row r="234">
          <cell r="K234">
            <v>12.38</v>
          </cell>
          <cell r="Q234">
            <v>5.2229000000000001</v>
          </cell>
        </row>
        <row r="235">
          <cell r="K235">
            <v>12.24</v>
          </cell>
          <cell r="Q235">
            <v>5.1679000000000004</v>
          </cell>
        </row>
        <row r="236">
          <cell r="K236">
            <v>12.17</v>
          </cell>
          <cell r="Q236">
            <v>5.2187000000000001</v>
          </cell>
        </row>
        <row r="237">
          <cell r="K237">
            <v>12.03</v>
          </cell>
          <cell r="Q237">
            <v>5.2526000000000002</v>
          </cell>
        </row>
        <row r="238">
          <cell r="K238">
            <v>11.98</v>
          </cell>
          <cell r="Q238">
            <v>5.2441000000000004</v>
          </cell>
        </row>
        <row r="239">
          <cell r="K239">
            <v>12.01</v>
          </cell>
          <cell r="Q239">
            <v>5.1848000000000001</v>
          </cell>
        </row>
        <row r="240">
          <cell r="K240">
            <v>12.08</v>
          </cell>
          <cell r="Q240">
            <v>5.1551999999999998</v>
          </cell>
        </row>
        <row r="241">
          <cell r="K241">
            <v>12.25</v>
          </cell>
          <cell r="Q241">
            <v>5.0959000000000003</v>
          </cell>
        </row>
        <row r="242">
          <cell r="K242">
            <v>12.08</v>
          </cell>
          <cell r="Q242">
            <v>5.0747</v>
          </cell>
        </row>
        <row r="243">
          <cell r="K243">
            <v>12.31</v>
          </cell>
          <cell r="Q243">
            <v>5.0873999999999997</v>
          </cell>
        </row>
        <row r="244">
          <cell r="K244">
            <v>12.59</v>
          </cell>
          <cell r="Q244">
            <v>5.117</v>
          </cell>
        </row>
        <row r="245">
          <cell r="K245">
            <v>12.47</v>
          </cell>
          <cell r="Q245">
            <v>5.1890000000000001</v>
          </cell>
        </row>
        <row r="246">
          <cell r="K246">
            <v>12.19</v>
          </cell>
          <cell r="Q246">
            <v>5.117</v>
          </cell>
        </row>
        <row r="247">
          <cell r="K247">
            <v>12.14</v>
          </cell>
          <cell r="Q247">
            <v>5.2145000000000001</v>
          </cell>
        </row>
        <row r="248">
          <cell r="K248">
            <v>12.26</v>
          </cell>
          <cell r="Q248">
            <v>5.3331</v>
          </cell>
        </row>
        <row r="249">
          <cell r="K249">
            <v>12.82</v>
          </cell>
          <cell r="Q249">
            <v>5.2821999999999996</v>
          </cell>
        </row>
        <row r="250">
          <cell r="K250">
            <v>12.97</v>
          </cell>
          <cell r="Q250">
            <v>5.1635999999999997</v>
          </cell>
        </row>
        <row r="251">
          <cell r="K251">
            <v>12.66</v>
          </cell>
          <cell r="Q251">
            <v>5.1424000000000003</v>
          </cell>
        </row>
        <row r="252">
          <cell r="K252">
            <v>12.45</v>
          </cell>
          <cell r="Q252">
            <v>5.1932999999999998</v>
          </cell>
        </row>
        <row r="253">
          <cell r="K253">
            <v>12.71</v>
          </cell>
          <cell r="Q253">
            <v>5.4305000000000003</v>
          </cell>
        </row>
        <row r="254">
          <cell r="K254">
            <v>12.68</v>
          </cell>
          <cell r="Q254">
            <v>5.4939999999999998</v>
          </cell>
        </row>
        <row r="255">
          <cell r="K255">
            <v>12.73</v>
          </cell>
          <cell r="Q255">
            <v>5.3627000000000002</v>
          </cell>
        </row>
        <row r="256">
          <cell r="K256">
            <v>12.48</v>
          </cell>
          <cell r="Q256">
            <v>5.2737999999999996</v>
          </cell>
        </row>
        <row r="257">
          <cell r="K257">
            <v>12.2</v>
          </cell>
          <cell r="Q257">
            <v>5.3838999999999997</v>
          </cell>
        </row>
        <row r="258">
          <cell r="K258">
            <v>12.61</v>
          </cell>
          <cell r="Q258">
            <v>5.3712</v>
          </cell>
        </row>
        <row r="259">
          <cell r="K259">
            <v>12.61</v>
          </cell>
          <cell r="Q259">
            <v>5.3924000000000003</v>
          </cell>
        </row>
        <row r="260">
          <cell r="K260">
            <v>12.62</v>
          </cell>
          <cell r="Q260">
            <v>5.2865000000000002</v>
          </cell>
        </row>
        <row r="261">
          <cell r="K261">
            <v>12.51</v>
          </cell>
          <cell r="Q261">
            <v>5.1679000000000004</v>
          </cell>
        </row>
        <row r="262">
          <cell r="K262">
            <v>12.7</v>
          </cell>
          <cell r="Q262">
            <v>5.3414999999999999</v>
          </cell>
        </row>
        <row r="263">
          <cell r="K263">
            <v>12.81</v>
          </cell>
          <cell r="Q263">
            <v>5.3414999999999999</v>
          </cell>
        </row>
        <row r="264">
          <cell r="K264">
            <v>12.82</v>
          </cell>
          <cell r="Q264">
            <v>5.3457999999999997</v>
          </cell>
        </row>
        <row r="265">
          <cell r="K265">
            <v>12.67</v>
          </cell>
          <cell r="Q265">
            <v>5.2991999999999999</v>
          </cell>
        </row>
        <row r="266">
          <cell r="K266">
            <v>12.49</v>
          </cell>
          <cell r="Q266">
            <v>5.3796999999999997</v>
          </cell>
        </row>
        <row r="267">
          <cell r="K267">
            <v>12.61</v>
          </cell>
          <cell r="Q267">
            <v>5.4263000000000003</v>
          </cell>
        </row>
        <row r="268">
          <cell r="K268">
            <v>12.62</v>
          </cell>
          <cell r="Q268">
            <v>5.4305000000000003</v>
          </cell>
        </row>
        <row r="269">
          <cell r="K269">
            <v>12.44</v>
          </cell>
          <cell r="Q269">
            <v>5.367</v>
          </cell>
        </row>
        <row r="270">
          <cell r="K270">
            <v>12.39</v>
          </cell>
          <cell r="Q270">
            <v>5.2907000000000002</v>
          </cell>
        </row>
        <row r="271">
          <cell r="K271">
            <v>12.64</v>
          </cell>
          <cell r="Q271">
            <v>5.3414999999999999</v>
          </cell>
        </row>
        <row r="272">
          <cell r="K272">
            <v>12.61</v>
          </cell>
          <cell r="Q272">
            <v>5.3457999999999997</v>
          </cell>
        </row>
        <row r="273">
          <cell r="K273">
            <v>12.6</v>
          </cell>
          <cell r="Q273">
            <v>5.2694999999999999</v>
          </cell>
        </row>
        <row r="274">
          <cell r="K274">
            <v>12.73</v>
          </cell>
          <cell r="Q274">
            <v>5.2483000000000004</v>
          </cell>
        </row>
        <row r="275">
          <cell r="K275">
            <v>12.6</v>
          </cell>
          <cell r="Q275">
            <v>5.3541999999999996</v>
          </cell>
        </row>
        <row r="276">
          <cell r="K276">
            <v>12.86</v>
          </cell>
          <cell r="Q276">
            <v>5.3414999999999999</v>
          </cell>
        </row>
        <row r="277">
          <cell r="K277">
            <v>12.76</v>
          </cell>
          <cell r="Q277">
            <v>5.3372999999999999</v>
          </cell>
        </row>
        <row r="278">
          <cell r="K278">
            <v>12.51</v>
          </cell>
          <cell r="Q278">
            <v>5.3924000000000003</v>
          </cell>
        </row>
        <row r="279">
          <cell r="K279">
            <v>12.63</v>
          </cell>
          <cell r="Q279">
            <v>5.1201999999999996</v>
          </cell>
        </row>
        <row r="280">
          <cell r="K280">
            <v>12.51</v>
          </cell>
          <cell r="Q280">
            <v>5.2259000000000002</v>
          </cell>
        </row>
        <row r="281">
          <cell r="K281">
            <v>12.44</v>
          </cell>
          <cell r="Q281">
            <v>5.1852</v>
          </cell>
        </row>
        <row r="282">
          <cell r="K282">
            <v>12.58</v>
          </cell>
          <cell r="Q282">
            <v>5.0835999999999997</v>
          </cell>
        </row>
        <row r="283">
          <cell r="K283">
            <v>12.84</v>
          </cell>
          <cell r="Q283">
            <v>5.1323999999999996</v>
          </cell>
        </row>
        <row r="284">
          <cell r="K284">
            <v>12.83</v>
          </cell>
          <cell r="Q284">
            <v>5.0835999999999997</v>
          </cell>
        </row>
        <row r="285">
          <cell r="K285">
            <v>12.81</v>
          </cell>
          <cell r="Q285">
            <v>5.0552000000000001</v>
          </cell>
        </row>
        <row r="286">
          <cell r="K286">
            <v>12.83</v>
          </cell>
          <cell r="Q286">
            <v>5.1120999999999999</v>
          </cell>
        </row>
        <row r="287">
          <cell r="K287">
            <v>12.69</v>
          </cell>
          <cell r="Q287">
            <v>5.2176999999999998</v>
          </cell>
        </row>
        <row r="288">
          <cell r="K288">
            <v>12.32</v>
          </cell>
          <cell r="Q288">
            <v>5.2137000000000002</v>
          </cell>
        </row>
        <row r="289">
          <cell r="K289">
            <v>12.28</v>
          </cell>
          <cell r="Q289">
            <v>5.2055999999999996</v>
          </cell>
        </row>
        <row r="290">
          <cell r="K290">
            <v>12.18</v>
          </cell>
          <cell r="Q290">
            <v>5.2137000000000002</v>
          </cell>
        </row>
        <row r="291">
          <cell r="K291">
            <v>12.32</v>
          </cell>
          <cell r="Q291">
            <v>5.1567999999999996</v>
          </cell>
        </row>
        <row r="292">
          <cell r="K292">
            <v>12.34</v>
          </cell>
          <cell r="Q292">
            <v>5.0064000000000002</v>
          </cell>
        </row>
        <row r="293">
          <cell r="K293">
            <v>12.35</v>
          </cell>
          <cell r="Q293">
            <v>4.9901999999999997</v>
          </cell>
        </row>
        <row r="294">
          <cell r="K294">
            <v>12.28</v>
          </cell>
          <cell r="Q294">
            <v>4.9494999999999996</v>
          </cell>
        </row>
        <row r="295">
          <cell r="K295">
            <v>12.29</v>
          </cell>
          <cell r="Q295">
            <v>5.0064000000000002</v>
          </cell>
        </row>
        <row r="296">
          <cell r="K296">
            <v>12.21</v>
          </cell>
          <cell r="Q296">
            <v>5.0145999999999997</v>
          </cell>
        </row>
        <row r="297">
          <cell r="K297">
            <v>12.6</v>
          </cell>
          <cell r="Q297">
            <v>5.0186000000000002</v>
          </cell>
        </row>
        <row r="298">
          <cell r="K298">
            <v>12.62</v>
          </cell>
          <cell r="Q298">
            <v>4.9901999999999997</v>
          </cell>
        </row>
        <row r="299">
          <cell r="K299">
            <v>12.78</v>
          </cell>
          <cell r="Q299">
            <v>4.9942000000000002</v>
          </cell>
        </row>
        <row r="300">
          <cell r="K300">
            <v>13.12</v>
          </cell>
          <cell r="Q300">
            <v>4.9617000000000004</v>
          </cell>
        </row>
        <row r="301">
          <cell r="K301">
            <v>12.88</v>
          </cell>
          <cell r="Q301">
            <v>5.1201999999999996</v>
          </cell>
        </row>
        <row r="302">
          <cell r="K302">
            <v>12.61</v>
          </cell>
          <cell r="Q302">
            <v>5.1283000000000003</v>
          </cell>
        </row>
        <row r="303">
          <cell r="K303">
            <v>12.6</v>
          </cell>
          <cell r="Q303">
            <v>5.1933999999999996</v>
          </cell>
        </row>
        <row r="304">
          <cell r="K304">
            <v>12.52</v>
          </cell>
          <cell r="Q304">
            <v>5.3315000000000001</v>
          </cell>
        </row>
        <row r="305">
          <cell r="K305">
            <v>12.51</v>
          </cell>
          <cell r="Q305">
            <v>5.234</v>
          </cell>
        </row>
        <row r="306">
          <cell r="K306">
            <v>12.44</v>
          </cell>
          <cell r="Q306">
            <v>5.1242999999999999</v>
          </cell>
        </row>
        <row r="307">
          <cell r="K307">
            <v>12.34</v>
          </cell>
          <cell r="Q307">
            <v>5.1201999999999996</v>
          </cell>
        </row>
        <row r="308">
          <cell r="K308">
            <v>12.52</v>
          </cell>
          <cell r="Q308">
            <v>5.0876999999999999</v>
          </cell>
        </row>
        <row r="309">
          <cell r="K309">
            <v>12.29</v>
          </cell>
          <cell r="Q309">
            <v>5.0835999999999997</v>
          </cell>
        </row>
        <row r="310">
          <cell r="K310">
            <v>12.3</v>
          </cell>
          <cell r="Q310">
            <v>5.0552000000000001</v>
          </cell>
        </row>
        <row r="311">
          <cell r="K311">
            <v>12.2</v>
          </cell>
          <cell r="Q311">
            <v>5.0145999999999997</v>
          </cell>
        </row>
        <row r="312">
          <cell r="K312">
            <v>12.56</v>
          </cell>
          <cell r="Q312">
            <v>5.0876999999999999</v>
          </cell>
        </row>
        <row r="313">
          <cell r="K313">
            <v>12.6</v>
          </cell>
          <cell r="Q313">
            <v>4.9942000000000002</v>
          </cell>
        </row>
        <row r="314">
          <cell r="K314">
            <v>12.41</v>
          </cell>
          <cell r="Q314">
            <v>4.9983000000000004</v>
          </cell>
        </row>
        <row r="315">
          <cell r="K315">
            <v>12.61</v>
          </cell>
          <cell r="Q315">
            <v>4.9577</v>
          </cell>
        </row>
        <row r="316">
          <cell r="K316">
            <v>12.57</v>
          </cell>
          <cell r="Q316">
            <v>5.1040000000000001</v>
          </cell>
        </row>
        <row r="317">
          <cell r="K317">
            <v>12.58</v>
          </cell>
          <cell r="Q317">
            <v>5.1201999999999996</v>
          </cell>
        </row>
        <row r="318">
          <cell r="K318">
            <v>12.39</v>
          </cell>
          <cell r="Q318">
            <v>5.0430000000000001</v>
          </cell>
        </row>
        <row r="319">
          <cell r="K319">
            <v>12.38</v>
          </cell>
          <cell r="Q319">
            <v>5.1242999999999999</v>
          </cell>
        </row>
        <row r="320">
          <cell r="K320">
            <v>12.25</v>
          </cell>
          <cell r="Q320">
            <v>5.1079999999999997</v>
          </cell>
        </row>
        <row r="321">
          <cell r="K321">
            <v>12.37</v>
          </cell>
          <cell r="Q321">
            <v>5.1120999999999999</v>
          </cell>
        </row>
        <row r="322">
          <cell r="K322">
            <v>12.57</v>
          </cell>
          <cell r="Q322">
            <v>5.0349000000000004</v>
          </cell>
        </row>
        <row r="323">
          <cell r="K323">
            <v>12.69</v>
          </cell>
          <cell r="Q323">
            <v>5.0308000000000002</v>
          </cell>
        </row>
        <row r="324">
          <cell r="K324">
            <v>12.69</v>
          </cell>
          <cell r="Q324">
            <v>4.9779999999999998</v>
          </cell>
        </row>
        <row r="325">
          <cell r="K325">
            <v>12.49</v>
          </cell>
          <cell r="Q325">
            <v>5.0267999999999997</v>
          </cell>
        </row>
        <row r="326">
          <cell r="K326">
            <v>12.49</v>
          </cell>
          <cell r="Q326">
            <v>5.1079999999999997</v>
          </cell>
        </row>
        <row r="327">
          <cell r="K327">
            <v>12.41</v>
          </cell>
          <cell r="Q327">
            <v>5.1567999999999996</v>
          </cell>
        </row>
        <row r="328">
          <cell r="K328">
            <v>12.44</v>
          </cell>
          <cell r="Q328">
            <v>5.1567999999999996</v>
          </cell>
        </row>
        <row r="329">
          <cell r="K329">
            <v>12.4</v>
          </cell>
          <cell r="Q329">
            <v>5.0754999999999999</v>
          </cell>
        </row>
        <row r="330">
          <cell r="K330">
            <v>12.34</v>
          </cell>
          <cell r="Q330">
            <v>5.0754999999999999</v>
          </cell>
        </row>
        <row r="331">
          <cell r="K331">
            <v>12.48</v>
          </cell>
          <cell r="Q331">
            <v>5.0430000000000001</v>
          </cell>
        </row>
        <row r="332">
          <cell r="K332">
            <v>12.4</v>
          </cell>
          <cell r="Q332">
            <v>5.0552000000000001</v>
          </cell>
        </row>
        <row r="333">
          <cell r="K333">
            <v>12.46</v>
          </cell>
          <cell r="Q333">
            <v>5.0388999999999999</v>
          </cell>
        </row>
        <row r="334">
          <cell r="K334">
            <v>12.46</v>
          </cell>
          <cell r="Q334">
            <v>5.0145999999999997</v>
          </cell>
        </row>
        <row r="335">
          <cell r="K335">
            <v>12.42</v>
          </cell>
          <cell r="Q335">
            <v>5.0715000000000003</v>
          </cell>
        </row>
        <row r="336">
          <cell r="K336">
            <v>12.81</v>
          </cell>
          <cell r="Q336">
            <v>5.0388999999999999</v>
          </cell>
        </row>
        <row r="337">
          <cell r="K337">
            <v>12.8</v>
          </cell>
          <cell r="Q337">
            <v>5.0632999999999999</v>
          </cell>
        </row>
        <row r="338">
          <cell r="K338">
            <v>12.79</v>
          </cell>
          <cell r="Q338">
            <v>5.0632999999999999</v>
          </cell>
        </row>
        <row r="339">
          <cell r="K339">
            <v>12.77</v>
          </cell>
          <cell r="Q339">
            <v>4.8685</v>
          </cell>
        </row>
        <row r="340">
          <cell r="K340">
            <v>12.88</v>
          </cell>
          <cell r="Q340">
            <v>5.0213000000000001</v>
          </cell>
        </row>
        <row r="341">
          <cell r="K341">
            <v>12.86</v>
          </cell>
          <cell r="Q341">
            <v>5.0174000000000003</v>
          </cell>
        </row>
        <row r="342">
          <cell r="K342">
            <v>12.85</v>
          </cell>
          <cell r="Q342">
            <v>5.0134999999999996</v>
          </cell>
        </row>
        <row r="343">
          <cell r="K343">
            <v>12.9</v>
          </cell>
          <cell r="Q343">
            <v>5.0057</v>
          </cell>
        </row>
        <row r="344">
          <cell r="K344">
            <v>12.9</v>
          </cell>
          <cell r="Q344">
            <v>5.0488</v>
          </cell>
        </row>
        <row r="345">
          <cell r="K345">
            <v>12.98</v>
          </cell>
          <cell r="Q345">
            <v>5.0408999999999997</v>
          </cell>
        </row>
        <row r="346">
          <cell r="K346">
            <v>13.24</v>
          </cell>
          <cell r="Q346">
            <v>5.0369999999999999</v>
          </cell>
        </row>
        <row r="347">
          <cell r="K347">
            <v>13.5</v>
          </cell>
          <cell r="Q347">
            <v>5.0566000000000004</v>
          </cell>
        </row>
        <row r="348">
          <cell r="K348">
            <v>13.6</v>
          </cell>
          <cell r="Q348">
            <v>5.0566000000000004</v>
          </cell>
        </row>
        <row r="349">
          <cell r="K349">
            <v>13.72</v>
          </cell>
          <cell r="Q349">
            <v>5.0880000000000001</v>
          </cell>
        </row>
        <row r="350">
          <cell r="K350">
            <v>13.901</v>
          </cell>
          <cell r="Q350">
            <v>5.1898999999999997</v>
          </cell>
        </row>
        <row r="351">
          <cell r="K351">
            <v>13.99</v>
          </cell>
          <cell r="Q351">
            <v>5.2918000000000003</v>
          </cell>
        </row>
        <row r="352">
          <cell r="K352">
            <v>13.99</v>
          </cell>
          <cell r="Q352">
            <v>5.3310000000000004</v>
          </cell>
        </row>
        <row r="353">
          <cell r="K353">
            <v>13.79</v>
          </cell>
          <cell r="Q353">
            <v>5.3780000000000001</v>
          </cell>
        </row>
        <row r="354">
          <cell r="K354">
            <v>13.84</v>
          </cell>
          <cell r="Q354">
            <v>5.4489999999999998</v>
          </cell>
        </row>
        <row r="355">
          <cell r="K355">
            <v>13.59</v>
          </cell>
          <cell r="Q355">
            <v>5.4839000000000002</v>
          </cell>
        </row>
        <row r="356">
          <cell r="K356">
            <v>13.81</v>
          </cell>
          <cell r="Q356">
            <v>5.4839000000000002</v>
          </cell>
        </row>
        <row r="357">
          <cell r="K357">
            <v>13.78</v>
          </cell>
          <cell r="Q357">
            <v>5.4055</v>
          </cell>
        </row>
        <row r="358">
          <cell r="K358">
            <v>13.69</v>
          </cell>
          <cell r="Q358">
            <v>5.4250999999999996</v>
          </cell>
        </row>
        <row r="359">
          <cell r="K359">
            <v>13.79</v>
          </cell>
          <cell r="Q359">
            <v>5.3270999999999997</v>
          </cell>
        </row>
        <row r="360">
          <cell r="K360">
            <v>13.84</v>
          </cell>
          <cell r="Q360">
            <v>5.4132999999999996</v>
          </cell>
        </row>
        <row r="361">
          <cell r="K361">
            <v>14</v>
          </cell>
          <cell r="Q361">
            <v>5.4016000000000002</v>
          </cell>
        </row>
        <row r="362">
          <cell r="K362">
            <v>13.8</v>
          </cell>
          <cell r="Q362">
            <v>5.3662999999999998</v>
          </cell>
        </row>
        <row r="363">
          <cell r="K363">
            <v>13.75</v>
          </cell>
          <cell r="Q363">
            <v>5.4055</v>
          </cell>
        </row>
        <row r="364">
          <cell r="K364">
            <v>13.85</v>
          </cell>
          <cell r="Q364">
            <v>5.4250999999999996</v>
          </cell>
        </row>
        <row r="365">
          <cell r="K365">
            <v>13.84</v>
          </cell>
          <cell r="Q365">
            <v>5.4878</v>
          </cell>
        </row>
        <row r="366">
          <cell r="K366">
            <v>13.78</v>
          </cell>
          <cell r="Q366">
            <v>5.4093999999999998</v>
          </cell>
        </row>
        <row r="367">
          <cell r="K367">
            <v>13.68</v>
          </cell>
          <cell r="Q367">
            <v>5.3898000000000001</v>
          </cell>
        </row>
        <row r="368">
          <cell r="K368">
            <v>13.83</v>
          </cell>
          <cell r="Q368">
            <v>5.4290000000000003</v>
          </cell>
        </row>
        <row r="369">
          <cell r="K369">
            <v>14.01</v>
          </cell>
          <cell r="Q369">
            <v>5.4250999999999996</v>
          </cell>
        </row>
        <row r="370">
          <cell r="K370">
            <v>14.31</v>
          </cell>
          <cell r="Q370">
            <v>5.4016000000000002</v>
          </cell>
        </row>
        <row r="371">
          <cell r="K371">
            <v>14.31</v>
          </cell>
          <cell r="Q371">
            <v>5.3624000000000001</v>
          </cell>
        </row>
        <row r="372">
          <cell r="K372">
            <v>14.28</v>
          </cell>
          <cell r="Q372">
            <v>5.4211999999999998</v>
          </cell>
        </row>
        <row r="373">
          <cell r="K373">
            <v>14.48</v>
          </cell>
          <cell r="Q373">
            <v>5.4916999999999998</v>
          </cell>
        </row>
        <row r="374">
          <cell r="K374">
            <v>14.65</v>
          </cell>
          <cell r="Q374">
            <v>5.6093000000000002</v>
          </cell>
        </row>
        <row r="375">
          <cell r="K375">
            <v>14.72</v>
          </cell>
          <cell r="Q375">
            <v>5.6093000000000002</v>
          </cell>
        </row>
        <row r="376">
          <cell r="K376">
            <v>14.93</v>
          </cell>
          <cell r="Q376">
            <v>5.5975999999999999</v>
          </cell>
        </row>
        <row r="377">
          <cell r="K377">
            <v>14.59</v>
          </cell>
          <cell r="Q377">
            <v>5.6760000000000002</v>
          </cell>
        </row>
        <row r="378">
          <cell r="K378">
            <v>14.58</v>
          </cell>
          <cell r="Q378">
            <v>5.7426000000000004</v>
          </cell>
        </row>
        <row r="379">
          <cell r="K379">
            <v>14.43</v>
          </cell>
          <cell r="Q379">
            <v>5.77</v>
          </cell>
        </row>
        <row r="380">
          <cell r="K380">
            <v>14.49</v>
          </cell>
          <cell r="Q380">
            <v>5.8524000000000003</v>
          </cell>
        </row>
        <row r="381">
          <cell r="K381">
            <v>14.29</v>
          </cell>
          <cell r="Q381">
            <v>5.7191000000000001</v>
          </cell>
        </row>
        <row r="382">
          <cell r="K382">
            <v>14.45</v>
          </cell>
          <cell r="Q382">
            <v>5.7152000000000003</v>
          </cell>
        </row>
        <row r="383">
          <cell r="K383">
            <v>14.23</v>
          </cell>
          <cell r="Q383">
            <v>5.6563999999999997</v>
          </cell>
        </row>
        <row r="384">
          <cell r="K384">
            <v>14.11</v>
          </cell>
          <cell r="Q384">
            <v>5.6798999999999999</v>
          </cell>
        </row>
        <row r="385">
          <cell r="K385">
            <v>14.24</v>
          </cell>
          <cell r="Q385">
            <v>5.6014999999999997</v>
          </cell>
        </row>
        <row r="386">
          <cell r="K386">
            <v>14.28</v>
          </cell>
          <cell r="Q386">
            <v>5.6642000000000001</v>
          </cell>
        </row>
        <row r="387">
          <cell r="K387">
            <v>13.98</v>
          </cell>
          <cell r="Q387">
            <v>5.5780000000000003</v>
          </cell>
        </row>
        <row r="388">
          <cell r="K388">
            <v>13.97</v>
          </cell>
          <cell r="Q388">
            <v>5.5308999999999999</v>
          </cell>
        </row>
        <row r="389">
          <cell r="K389">
            <v>14.19</v>
          </cell>
          <cell r="Q389">
            <v>5.5819000000000001</v>
          </cell>
        </row>
        <row r="390">
          <cell r="K390">
            <v>13.85</v>
          </cell>
          <cell r="Q390">
            <v>5.5975999999999999</v>
          </cell>
        </row>
        <row r="391">
          <cell r="K391">
            <v>13.76</v>
          </cell>
          <cell r="Q391">
            <v>5.48</v>
          </cell>
        </row>
        <row r="392">
          <cell r="K392">
            <v>13.7</v>
          </cell>
          <cell r="Q392">
            <v>5.476</v>
          </cell>
        </row>
        <row r="393">
          <cell r="K393">
            <v>13.55</v>
          </cell>
          <cell r="Q393">
            <v>5.5622999999999996</v>
          </cell>
        </row>
        <row r="394">
          <cell r="K394">
            <v>13.47</v>
          </cell>
          <cell r="Q394">
            <v>5.4290000000000003</v>
          </cell>
        </row>
        <row r="395">
          <cell r="K395">
            <v>13.78</v>
          </cell>
          <cell r="Q395">
            <v>5.3936999999999999</v>
          </cell>
        </row>
        <row r="396">
          <cell r="K396">
            <v>14.07</v>
          </cell>
          <cell r="Q396">
            <v>5.3701999999999996</v>
          </cell>
        </row>
        <row r="397">
          <cell r="K397">
            <v>14.05</v>
          </cell>
          <cell r="Q397">
            <v>5.3113999999999999</v>
          </cell>
        </row>
        <row r="398">
          <cell r="K398">
            <v>14.02</v>
          </cell>
          <cell r="Q398">
            <v>5.2801</v>
          </cell>
        </row>
        <row r="399">
          <cell r="K399">
            <v>14.25</v>
          </cell>
          <cell r="Q399">
            <v>5.4016000000000002</v>
          </cell>
        </row>
        <row r="400">
          <cell r="K400">
            <v>14.22</v>
          </cell>
          <cell r="Q400">
            <v>5.5152000000000001</v>
          </cell>
        </row>
        <row r="401">
          <cell r="K401">
            <v>14.15</v>
          </cell>
          <cell r="Q401">
            <v>5.5073999999999996</v>
          </cell>
        </row>
        <row r="402">
          <cell r="K402">
            <v>13.86</v>
          </cell>
          <cell r="Q402">
            <v>5.4955999999999996</v>
          </cell>
        </row>
        <row r="403">
          <cell r="K403">
            <v>13.82</v>
          </cell>
          <cell r="Q403">
            <v>5.2388000000000003</v>
          </cell>
        </row>
        <row r="404">
          <cell r="K404">
            <v>13.54</v>
          </cell>
          <cell r="Q404">
            <v>5.2278000000000002</v>
          </cell>
        </row>
        <row r="405">
          <cell r="K405">
            <v>13.53</v>
          </cell>
          <cell r="Q405">
            <v>5.2020999999999997</v>
          </cell>
        </row>
        <row r="406">
          <cell r="K406">
            <v>13.47</v>
          </cell>
          <cell r="Q406">
            <v>5.0955000000000004</v>
          </cell>
        </row>
        <row r="407">
          <cell r="K407">
            <v>13.25</v>
          </cell>
          <cell r="Q407">
            <v>5.0808</v>
          </cell>
        </row>
        <row r="408">
          <cell r="K408">
            <v>13.15</v>
          </cell>
          <cell r="Q408">
            <v>4.9778000000000002</v>
          </cell>
        </row>
        <row r="409">
          <cell r="K409">
            <v>13.19</v>
          </cell>
          <cell r="Q409">
            <v>4.9741</v>
          </cell>
        </row>
        <row r="410">
          <cell r="K410">
            <v>13.84</v>
          </cell>
          <cell r="Q410">
            <v>4.9520999999999997</v>
          </cell>
        </row>
        <row r="411">
          <cell r="K411">
            <v>14.19</v>
          </cell>
          <cell r="Q411">
            <v>4.8712</v>
          </cell>
        </row>
        <row r="412">
          <cell r="K412">
            <v>14.56</v>
          </cell>
          <cell r="Q412">
            <v>4.8343999999999996</v>
          </cell>
        </row>
        <row r="413">
          <cell r="K413">
            <v>14.25</v>
          </cell>
          <cell r="Q413">
            <v>4.8491</v>
          </cell>
        </row>
        <row r="414">
          <cell r="K414">
            <v>14.53</v>
          </cell>
          <cell r="Q414">
            <v>5.0880999999999998</v>
          </cell>
        </row>
        <row r="415">
          <cell r="K415">
            <v>14.33</v>
          </cell>
          <cell r="Q415">
            <v>5.2168000000000001</v>
          </cell>
        </row>
        <row r="416">
          <cell r="K416">
            <v>14.9</v>
          </cell>
          <cell r="Q416">
            <v>5.3528000000000002</v>
          </cell>
        </row>
        <row r="417">
          <cell r="K417">
            <v>14.67</v>
          </cell>
          <cell r="Q417">
            <v>5.2388000000000003</v>
          </cell>
        </row>
        <row r="418">
          <cell r="K418">
            <v>14.5</v>
          </cell>
          <cell r="Q418">
            <v>5.3418000000000001</v>
          </cell>
        </row>
        <row r="419">
          <cell r="K419">
            <v>14.58</v>
          </cell>
          <cell r="Q419">
            <v>5.2682000000000002</v>
          </cell>
        </row>
        <row r="420">
          <cell r="K420">
            <v>14.74</v>
          </cell>
          <cell r="Q420">
            <v>5.4778000000000002</v>
          </cell>
        </row>
        <row r="421">
          <cell r="K421">
            <v>14.49</v>
          </cell>
          <cell r="Q421">
            <v>5.3932000000000002</v>
          </cell>
        </row>
        <row r="422">
          <cell r="K422">
            <v>14.81</v>
          </cell>
          <cell r="Q422">
            <v>5.3307000000000002</v>
          </cell>
        </row>
        <row r="423">
          <cell r="K423">
            <v>14.57</v>
          </cell>
          <cell r="Q423">
            <v>5.3601999999999999</v>
          </cell>
        </row>
        <row r="424">
          <cell r="K424">
            <v>14.64</v>
          </cell>
          <cell r="Q424">
            <v>5.4189999999999996</v>
          </cell>
        </row>
        <row r="425">
          <cell r="K425">
            <v>14.78</v>
          </cell>
          <cell r="Q425">
            <v>5.3270999999999997</v>
          </cell>
        </row>
        <row r="426">
          <cell r="K426">
            <v>14.59</v>
          </cell>
          <cell r="Q426">
            <v>5.4447000000000001</v>
          </cell>
        </row>
        <row r="427">
          <cell r="K427">
            <v>14.54</v>
          </cell>
          <cell r="Q427">
            <v>5.3564999999999996</v>
          </cell>
        </row>
        <row r="428">
          <cell r="K428">
            <v>14.22</v>
          </cell>
          <cell r="Q428">
            <v>5.3822000000000001</v>
          </cell>
        </row>
        <row r="429">
          <cell r="K429">
            <v>14.1</v>
          </cell>
          <cell r="Q429">
            <v>5.4337</v>
          </cell>
        </row>
        <row r="430">
          <cell r="K430">
            <v>14.29</v>
          </cell>
          <cell r="Q430">
            <v>5.3638000000000003</v>
          </cell>
        </row>
        <row r="431">
          <cell r="K431">
            <v>14.47</v>
          </cell>
          <cell r="Q431">
            <v>5.3455000000000004</v>
          </cell>
        </row>
        <row r="432">
          <cell r="K432">
            <v>14.72</v>
          </cell>
          <cell r="Q432">
            <v>5.2278000000000002</v>
          </cell>
        </row>
        <row r="433">
          <cell r="K433">
            <v>15.21</v>
          </cell>
          <cell r="Q433">
            <v>5.1837</v>
          </cell>
        </row>
        <row r="434">
          <cell r="K434">
            <v>15.24</v>
          </cell>
          <cell r="Q434">
            <v>5.2534999999999998</v>
          </cell>
        </row>
        <row r="435">
          <cell r="K435">
            <v>15.12</v>
          </cell>
          <cell r="Q435">
            <v>5.3197000000000001</v>
          </cell>
        </row>
        <row r="436">
          <cell r="K436">
            <v>14.98</v>
          </cell>
          <cell r="Q436">
            <v>5.4116</v>
          </cell>
        </row>
        <row r="437">
          <cell r="K437">
            <v>14.93</v>
          </cell>
          <cell r="Q437">
            <v>5.5918000000000001</v>
          </cell>
        </row>
        <row r="438">
          <cell r="K438">
            <v>15.02</v>
          </cell>
          <cell r="Q438">
            <v>5.6028000000000002</v>
          </cell>
        </row>
        <row r="439">
          <cell r="K439">
            <v>15.19</v>
          </cell>
          <cell r="Q439">
            <v>5.5587</v>
          </cell>
        </row>
        <row r="440">
          <cell r="K440">
            <v>15.07</v>
          </cell>
          <cell r="Q440">
            <v>5.5072000000000001</v>
          </cell>
        </row>
        <row r="441">
          <cell r="K441">
            <v>14.97</v>
          </cell>
          <cell r="Q441">
            <v>5.4888000000000003</v>
          </cell>
        </row>
        <row r="442">
          <cell r="K442">
            <v>14.73</v>
          </cell>
          <cell r="Q442">
            <v>5.5218999999999996</v>
          </cell>
        </row>
        <row r="443">
          <cell r="K443">
            <v>14.81</v>
          </cell>
          <cell r="Q443">
            <v>5.5843999999999996</v>
          </cell>
        </row>
        <row r="444">
          <cell r="K444">
            <v>14.77</v>
          </cell>
          <cell r="Q444">
            <v>5.5403000000000002</v>
          </cell>
        </row>
        <row r="445">
          <cell r="K445">
            <v>14.87</v>
          </cell>
          <cell r="Q445">
            <v>5.5034999999999998</v>
          </cell>
        </row>
        <row r="446">
          <cell r="K446">
            <v>14.62</v>
          </cell>
          <cell r="Q446">
            <v>5.4153000000000002</v>
          </cell>
        </row>
        <row r="447">
          <cell r="K447">
            <v>14.8</v>
          </cell>
          <cell r="Q447">
            <v>5.4447000000000001</v>
          </cell>
        </row>
        <row r="448">
          <cell r="K448">
            <v>14.95</v>
          </cell>
          <cell r="Q448">
            <v>5.43</v>
          </cell>
        </row>
        <row r="449">
          <cell r="K449">
            <v>15.27</v>
          </cell>
          <cell r="Q449">
            <v>5.4668000000000001</v>
          </cell>
        </row>
        <row r="450">
          <cell r="K450">
            <v>14.99</v>
          </cell>
          <cell r="Q450">
            <v>5.3749000000000002</v>
          </cell>
        </row>
        <row r="451">
          <cell r="K451">
            <v>15.29</v>
          </cell>
          <cell r="Q451">
            <v>5.4409999999999998</v>
          </cell>
        </row>
        <row r="452">
          <cell r="K452">
            <v>15.72</v>
          </cell>
          <cell r="Q452">
            <v>5.4962</v>
          </cell>
        </row>
        <row r="453">
          <cell r="K453">
            <v>15.54</v>
          </cell>
          <cell r="Q453">
            <v>5.6138000000000003</v>
          </cell>
        </row>
        <row r="454">
          <cell r="K454">
            <v>15.81</v>
          </cell>
          <cell r="Q454">
            <v>5.5109000000000004</v>
          </cell>
        </row>
        <row r="455">
          <cell r="K455">
            <v>15.81</v>
          </cell>
          <cell r="Q455">
            <v>5.6212</v>
          </cell>
        </row>
        <row r="456">
          <cell r="K456">
            <v>15.65</v>
          </cell>
          <cell r="Q456">
            <v>5.7793000000000001</v>
          </cell>
        </row>
        <row r="457">
          <cell r="K457">
            <v>15.48</v>
          </cell>
          <cell r="Q457">
            <v>5.7130999999999998</v>
          </cell>
        </row>
        <row r="458">
          <cell r="K458">
            <v>15.32</v>
          </cell>
          <cell r="Q458">
            <v>5.8124000000000002</v>
          </cell>
        </row>
        <row r="459">
          <cell r="K459">
            <v>15.38</v>
          </cell>
          <cell r="Q459">
            <v>5.8124000000000002</v>
          </cell>
        </row>
        <row r="460">
          <cell r="K460">
            <v>15.41</v>
          </cell>
          <cell r="Q460">
            <v>5.7534999999999998</v>
          </cell>
        </row>
        <row r="461">
          <cell r="K461">
            <v>15.65</v>
          </cell>
          <cell r="Q461">
            <v>5.6909999999999998</v>
          </cell>
        </row>
        <row r="462">
          <cell r="K462">
            <v>15.52</v>
          </cell>
          <cell r="Q462">
            <v>5.6322000000000001</v>
          </cell>
        </row>
        <row r="463">
          <cell r="K463">
            <v>15.76</v>
          </cell>
          <cell r="Q463">
            <v>5.6543000000000001</v>
          </cell>
        </row>
        <row r="464">
          <cell r="K464">
            <v>15.66</v>
          </cell>
          <cell r="Q464">
            <v>5.6653000000000002</v>
          </cell>
        </row>
        <row r="465">
          <cell r="K465">
            <v>15.51</v>
          </cell>
          <cell r="Q465">
            <v>5.7534999999999998</v>
          </cell>
        </row>
        <row r="466">
          <cell r="K466">
            <v>15.84</v>
          </cell>
          <cell r="Q466">
            <v>5.7057000000000002</v>
          </cell>
        </row>
        <row r="467">
          <cell r="K467">
            <v>15.62</v>
          </cell>
          <cell r="Q467">
            <v>5.7939999999999996</v>
          </cell>
        </row>
        <row r="468">
          <cell r="K468">
            <v>16.010000000000002</v>
          </cell>
          <cell r="Q468">
            <v>5.4618000000000002</v>
          </cell>
        </row>
        <row r="469">
          <cell r="K469">
            <v>15.91</v>
          </cell>
          <cell r="Q469">
            <v>5.4095000000000004</v>
          </cell>
        </row>
        <row r="470">
          <cell r="K470">
            <v>16.29</v>
          </cell>
          <cell r="Q470">
            <v>5.5246000000000004</v>
          </cell>
        </row>
        <row r="471">
          <cell r="K471">
            <v>16.3</v>
          </cell>
          <cell r="Q471">
            <v>5.4478</v>
          </cell>
        </row>
        <row r="472">
          <cell r="K472">
            <v>16.39</v>
          </cell>
          <cell r="Q472">
            <v>5.5838999999999999</v>
          </cell>
        </row>
        <row r="473">
          <cell r="K473">
            <v>16.47</v>
          </cell>
          <cell r="Q473">
            <v>5.5490000000000004</v>
          </cell>
        </row>
        <row r="474">
          <cell r="K474">
            <v>16.329999999999998</v>
          </cell>
          <cell r="Q474">
            <v>5.6814999999999998</v>
          </cell>
        </row>
        <row r="475">
          <cell r="K475">
            <v>16.239999999999998</v>
          </cell>
          <cell r="Q475">
            <v>5.6849999999999996</v>
          </cell>
        </row>
        <row r="476">
          <cell r="K476">
            <v>16.13</v>
          </cell>
          <cell r="Q476">
            <v>5.7164000000000001</v>
          </cell>
        </row>
        <row r="477">
          <cell r="K477">
            <v>18.29</v>
          </cell>
          <cell r="Q477">
            <v>5.7443</v>
          </cell>
        </row>
        <row r="478">
          <cell r="K478">
            <v>18.079999999999998</v>
          </cell>
          <cell r="Q478">
            <v>5.6955</v>
          </cell>
        </row>
        <row r="479">
          <cell r="K479">
            <v>17.54</v>
          </cell>
          <cell r="Q479">
            <v>5.6641000000000004</v>
          </cell>
        </row>
        <row r="480">
          <cell r="K480">
            <v>17.97</v>
          </cell>
          <cell r="Q480">
            <v>5.6257000000000001</v>
          </cell>
        </row>
        <row r="481">
          <cell r="K481">
            <v>18.190000000000001</v>
          </cell>
          <cell r="Q481">
            <v>6.3791000000000002</v>
          </cell>
        </row>
        <row r="482">
          <cell r="K482">
            <v>18.190000000000001</v>
          </cell>
          <cell r="Q482">
            <v>6.3057999999999996</v>
          </cell>
        </row>
        <row r="483">
          <cell r="K483">
            <v>17.989999999999998</v>
          </cell>
          <cell r="Q483">
            <v>6.1174999999999997</v>
          </cell>
        </row>
        <row r="484">
          <cell r="K484">
            <v>17.739999999999998</v>
          </cell>
          <cell r="Q484">
            <v>6.2675000000000001</v>
          </cell>
        </row>
        <row r="485">
          <cell r="K485">
            <v>17.66</v>
          </cell>
          <cell r="Q485">
            <v>6.3441999999999998</v>
          </cell>
        </row>
        <row r="486">
          <cell r="K486">
            <v>17.899999999999999</v>
          </cell>
          <cell r="Q486">
            <v>6.3441999999999998</v>
          </cell>
        </row>
        <row r="487">
          <cell r="K487">
            <v>18.2</v>
          </cell>
          <cell r="Q487">
            <v>6.2744</v>
          </cell>
        </row>
        <row r="488">
          <cell r="K488">
            <v>18.260000000000002</v>
          </cell>
          <cell r="Q488">
            <v>6.1871999999999998</v>
          </cell>
        </row>
        <row r="489">
          <cell r="K489">
            <v>18.190000000000001</v>
          </cell>
          <cell r="Q489">
            <v>6.1593</v>
          </cell>
        </row>
        <row r="490">
          <cell r="K490">
            <v>18.55</v>
          </cell>
          <cell r="Q490">
            <v>6.2430000000000003</v>
          </cell>
        </row>
        <row r="491">
          <cell r="K491">
            <v>18.739999999999998</v>
          </cell>
          <cell r="Q491">
            <v>6.3476999999999997</v>
          </cell>
        </row>
        <row r="492">
          <cell r="K492">
            <v>18.579999999999998</v>
          </cell>
          <cell r="Q492">
            <v>6.3685999999999998</v>
          </cell>
        </row>
        <row r="493">
          <cell r="K493">
            <v>18.989999999999998</v>
          </cell>
          <cell r="Q493">
            <v>6.3441999999999998</v>
          </cell>
        </row>
        <row r="494">
          <cell r="K494">
            <v>19.07</v>
          </cell>
          <cell r="Q494">
            <v>6.4696999999999996</v>
          </cell>
        </row>
        <row r="495">
          <cell r="K495">
            <v>18.989999999999998</v>
          </cell>
          <cell r="Q495">
            <v>6.5359999999999996</v>
          </cell>
        </row>
        <row r="496">
          <cell r="K496">
            <v>18.63</v>
          </cell>
          <cell r="Q496">
            <v>6.4802</v>
          </cell>
        </row>
        <row r="497">
          <cell r="K497">
            <v>18.739999999999998</v>
          </cell>
          <cell r="Q497">
            <v>6.6231999999999998</v>
          </cell>
        </row>
        <row r="498">
          <cell r="K498">
            <v>18.87</v>
          </cell>
          <cell r="Q498">
            <v>6.6510999999999996</v>
          </cell>
        </row>
        <row r="499">
          <cell r="K499">
            <v>18.98</v>
          </cell>
          <cell r="Q499">
            <v>6.6231999999999998</v>
          </cell>
        </row>
        <row r="500">
          <cell r="K500">
            <v>19.149999999999999</v>
          </cell>
          <cell r="Q500">
            <v>6.4976000000000003</v>
          </cell>
        </row>
        <row r="501">
          <cell r="K501">
            <v>18.89</v>
          </cell>
          <cell r="Q501">
            <v>6.5359999999999996</v>
          </cell>
        </row>
        <row r="502">
          <cell r="K502">
            <v>18.62</v>
          </cell>
          <cell r="Q502">
            <v>6.5814000000000004</v>
          </cell>
        </row>
        <row r="503">
          <cell r="K503">
            <v>18.72</v>
          </cell>
          <cell r="Q503">
            <v>6.6196999999999999</v>
          </cell>
        </row>
        <row r="504">
          <cell r="K504">
            <v>18.100000000000001</v>
          </cell>
          <cell r="Q504">
            <v>6.6790000000000003</v>
          </cell>
        </row>
        <row r="505">
          <cell r="K505">
            <v>18.52</v>
          </cell>
          <cell r="Q505">
            <v>6.5883000000000003</v>
          </cell>
        </row>
        <row r="506">
          <cell r="K506">
            <v>18.47</v>
          </cell>
          <cell r="Q506">
            <v>6.4942000000000002</v>
          </cell>
        </row>
        <row r="507">
          <cell r="K507">
            <v>18.47</v>
          </cell>
          <cell r="Q507">
            <v>6.5289999999999999</v>
          </cell>
        </row>
        <row r="508">
          <cell r="K508">
            <v>18.27</v>
          </cell>
          <cell r="Q508">
            <v>6.3128000000000002</v>
          </cell>
        </row>
        <row r="509">
          <cell r="K509">
            <v>17.78</v>
          </cell>
          <cell r="Q509">
            <v>6.4592999999999998</v>
          </cell>
        </row>
        <row r="510">
          <cell r="K510">
            <v>18.100000000000001</v>
          </cell>
          <cell r="Q510">
            <v>6.4417999999999997</v>
          </cell>
        </row>
        <row r="511">
          <cell r="K511">
            <v>18.2</v>
          </cell>
          <cell r="Q511">
            <v>6.4417999999999997</v>
          </cell>
        </row>
        <row r="512">
          <cell r="K512">
            <v>18.36</v>
          </cell>
          <cell r="Q512">
            <v>6.3720999999999997</v>
          </cell>
        </row>
        <row r="513">
          <cell r="K513">
            <v>18.54</v>
          </cell>
          <cell r="Q513">
            <v>6.2012</v>
          </cell>
        </row>
        <row r="514">
          <cell r="K514">
            <v>18.78</v>
          </cell>
          <cell r="Q514">
            <v>6.3128000000000002</v>
          </cell>
        </row>
        <row r="515">
          <cell r="K515">
            <v>19.21</v>
          </cell>
          <cell r="Q515">
            <v>6.3476999999999997</v>
          </cell>
        </row>
        <row r="516">
          <cell r="K516">
            <v>19.170000000000002</v>
          </cell>
          <cell r="Q516">
            <v>6.4035000000000002</v>
          </cell>
        </row>
        <row r="517">
          <cell r="K517">
            <v>19.12</v>
          </cell>
          <cell r="Q517">
            <v>6.4663000000000004</v>
          </cell>
        </row>
        <row r="518">
          <cell r="K518">
            <v>19.100000000000001</v>
          </cell>
          <cell r="Q518">
            <v>6.55</v>
          </cell>
        </row>
        <row r="519">
          <cell r="K519">
            <v>19.46</v>
          </cell>
          <cell r="Q519">
            <v>6.6999000000000004</v>
          </cell>
        </row>
        <row r="520">
          <cell r="K520">
            <v>19.48</v>
          </cell>
          <cell r="Q520">
            <v>6.6859999999999999</v>
          </cell>
        </row>
        <row r="521">
          <cell r="K521">
            <v>19.48</v>
          </cell>
          <cell r="Q521">
            <v>6.6684999999999999</v>
          </cell>
        </row>
        <row r="522">
          <cell r="K522">
            <v>19.66</v>
          </cell>
          <cell r="Q522">
            <v>6.6616</v>
          </cell>
        </row>
        <row r="523">
          <cell r="K523">
            <v>19.600000000000001</v>
          </cell>
          <cell r="Q523">
            <v>6.7870999999999997</v>
          </cell>
        </row>
        <row r="524">
          <cell r="K524">
            <v>18.920000000000002</v>
          </cell>
          <cell r="Q524">
            <v>6.7941000000000003</v>
          </cell>
        </row>
        <row r="525">
          <cell r="K525">
            <v>18.899999999999999</v>
          </cell>
          <cell r="Q525">
            <v>6.7941000000000003</v>
          </cell>
        </row>
        <row r="526">
          <cell r="K526">
            <v>19.149999999999999</v>
          </cell>
          <cell r="Q526">
            <v>6.8569000000000004</v>
          </cell>
        </row>
        <row r="527">
          <cell r="K527">
            <v>19.309999999999999</v>
          </cell>
          <cell r="Q527">
            <v>6.8360000000000003</v>
          </cell>
        </row>
        <row r="528">
          <cell r="K528">
            <v>18.809999999999999</v>
          </cell>
          <cell r="Q528">
            <v>6.5987999999999998</v>
          </cell>
        </row>
        <row r="529">
          <cell r="K529">
            <v>19.28</v>
          </cell>
          <cell r="Q529">
            <v>6.5918000000000001</v>
          </cell>
        </row>
        <row r="530">
          <cell r="K530">
            <v>18.86</v>
          </cell>
          <cell r="Q530">
            <v>6.6790000000000003</v>
          </cell>
        </row>
        <row r="531">
          <cell r="K531">
            <v>17.88</v>
          </cell>
          <cell r="Q531">
            <v>6.3845999999999998</v>
          </cell>
        </row>
        <row r="532">
          <cell r="K532">
            <v>17.5</v>
          </cell>
          <cell r="Q532">
            <v>6.2192999999999996</v>
          </cell>
        </row>
        <row r="533">
          <cell r="K533">
            <v>17.8</v>
          </cell>
          <cell r="Q533">
            <v>6.3746999999999998</v>
          </cell>
        </row>
        <row r="534">
          <cell r="K534">
            <v>18.07</v>
          </cell>
          <cell r="Q534">
            <v>6.2358000000000002</v>
          </cell>
        </row>
        <row r="535">
          <cell r="K535">
            <v>17.989999999999998</v>
          </cell>
          <cell r="Q535">
            <v>5.9118000000000004</v>
          </cell>
        </row>
        <row r="536">
          <cell r="K536">
            <v>18.02</v>
          </cell>
          <cell r="Q536">
            <v>5.7862</v>
          </cell>
        </row>
        <row r="537">
          <cell r="K537">
            <v>18.02</v>
          </cell>
          <cell r="Q537">
            <v>5.8853999999999997</v>
          </cell>
        </row>
        <row r="538">
          <cell r="K538">
            <v>17.68</v>
          </cell>
          <cell r="Q538">
            <v>5.9745999999999997</v>
          </cell>
        </row>
        <row r="539">
          <cell r="K539">
            <v>17.91</v>
          </cell>
          <cell r="Q539">
            <v>5.9481999999999999</v>
          </cell>
        </row>
        <row r="540">
          <cell r="K540">
            <v>17.100000000000001</v>
          </cell>
          <cell r="Q540">
            <v>5.9581</v>
          </cell>
        </row>
        <row r="541">
          <cell r="K541">
            <v>17.100000000000001</v>
          </cell>
          <cell r="Q541">
            <v>5.9581</v>
          </cell>
        </row>
        <row r="542">
          <cell r="K542">
            <v>17.100000000000001</v>
          </cell>
          <cell r="Q542">
            <v>5.8456999999999999</v>
          </cell>
        </row>
        <row r="543">
          <cell r="K543">
            <v>17.251000000000001</v>
          </cell>
          <cell r="Q543">
            <v>5.9217000000000004</v>
          </cell>
        </row>
        <row r="544">
          <cell r="K544">
            <v>17.13</v>
          </cell>
          <cell r="Q544">
            <v>5.6539000000000001</v>
          </cell>
        </row>
        <row r="545">
          <cell r="K545">
            <v>17.100000000000001</v>
          </cell>
          <cell r="Q545">
            <v>5.6539000000000001</v>
          </cell>
        </row>
        <row r="546">
          <cell r="K546">
            <v>17.2</v>
          </cell>
          <cell r="Q546">
            <v>5.6539000000000001</v>
          </cell>
        </row>
        <row r="547">
          <cell r="K547">
            <v>17.14</v>
          </cell>
          <cell r="Q547">
            <v>5.7038000000000002</v>
          </cell>
        </row>
        <row r="548">
          <cell r="K548">
            <v>17.510000000000002</v>
          </cell>
          <cell r="Q548">
            <v>5.6638000000000002</v>
          </cell>
        </row>
        <row r="549">
          <cell r="K549">
            <v>17.68</v>
          </cell>
          <cell r="Q549">
            <v>5.6539000000000001</v>
          </cell>
        </row>
        <row r="550">
          <cell r="K550">
            <v>17.64</v>
          </cell>
          <cell r="Q550">
            <v>5.6870000000000003</v>
          </cell>
        </row>
        <row r="551">
          <cell r="K551">
            <v>17.93</v>
          </cell>
          <cell r="Q551">
            <v>5.6670999999999996</v>
          </cell>
        </row>
        <row r="552">
          <cell r="K552">
            <v>17.82</v>
          </cell>
          <cell r="Q552">
            <v>5.7895000000000003</v>
          </cell>
        </row>
        <row r="553">
          <cell r="K553">
            <v>17.8</v>
          </cell>
          <cell r="Q553">
            <v>5.8456999999999999</v>
          </cell>
        </row>
        <row r="554">
          <cell r="K554">
            <v>17.39</v>
          </cell>
          <cell r="Q554">
            <v>5.8323999999999998</v>
          </cell>
        </row>
        <row r="555">
          <cell r="K555">
            <v>17.5</v>
          </cell>
          <cell r="Q555">
            <v>5.9283000000000001</v>
          </cell>
        </row>
        <row r="556">
          <cell r="K556">
            <v>17.48</v>
          </cell>
          <cell r="Q556">
            <v>5.8920000000000003</v>
          </cell>
        </row>
        <row r="557">
          <cell r="K557">
            <v>17.52</v>
          </cell>
          <cell r="Q557">
            <v>5.8853999999999997</v>
          </cell>
        </row>
        <row r="558">
          <cell r="K558">
            <v>17.12</v>
          </cell>
          <cell r="Q558">
            <v>5.7497999999999996</v>
          </cell>
        </row>
        <row r="559">
          <cell r="K559">
            <v>17.27</v>
          </cell>
          <cell r="Q559">
            <v>5.7862</v>
          </cell>
        </row>
        <row r="560">
          <cell r="K560">
            <v>17</v>
          </cell>
          <cell r="Q560">
            <v>5.7794999999999996</v>
          </cell>
        </row>
        <row r="561">
          <cell r="K561">
            <v>17.12</v>
          </cell>
          <cell r="Q561">
            <v>5.7927999999999997</v>
          </cell>
        </row>
        <row r="562">
          <cell r="K562">
            <v>17.14</v>
          </cell>
          <cell r="Q562">
            <v>5.6604999999999999</v>
          </cell>
        </row>
        <row r="563">
          <cell r="K563">
            <v>16.98</v>
          </cell>
          <cell r="Q563">
            <v>5.7100999999999997</v>
          </cell>
        </row>
        <row r="564">
          <cell r="K564">
            <v>17.149999999999999</v>
          </cell>
          <cell r="Q564">
            <v>5.6208</v>
          </cell>
        </row>
        <row r="565">
          <cell r="K565">
            <v>17.27</v>
          </cell>
          <cell r="Q565">
            <v>5.6604999999999999</v>
          </cell>
        </row>
        <row r="566">
          <cell r="K566">
            <v>17.16</v>
          </cell>
          <cell r="Q566">
            <v>5.6670999999999996</v>
          </cell>
        </row>
        <row r="567">
          <cell r="K567">
            <v>17.16</v>
          </cell>
          <cell r="Q567">
            <v>5.6142000000000003</v>
          </cell>
        </row>
        <row r="568">
          <cell r="K568">
            <v>17.05</v>
          </cell>
          <cell r="Q568">
            <v>5.6703999999999999</v>
          </cell>
        </row>
        <row r="569">
          <cell r="K569">
            <v>17.420000000000002</v>
          </cell>
          <cell r="Q569">
            <v>5.7100999999999997</v>
          </cell>
        </row>
        <row r="570">
          <cell r="K570">
            <v>17.16</v>
          </cell>
          <cell r="Q570">
            <v>5.6737000000000002</v>
          </cell>
        </row>
        <row r="571">
          <cell r="K571">
            <v>17.02</v>
          </cell>
          <cell r="Q571">
            <v>5.6737000000000002</v>
          </cell>
        </row>
        <row r="572">
          <cell r="K572">
            <v>16.91</v>
          </cell>
          <cell r="Q572">
            <v>5.6374000000000004</v>
          </cell>
        </row>
        <row r="573">
          <cell r="K573">
            <v>16.71</v>
          </cell>
          <cell r="Q573">
            <v>5.7596999999999996</v>
          </cell>
        </row>
        <row r="574">
          <cell r="K574">
            <v>16.7</v>
          </cell>
          <cell r="Q574">
            <v>5.6737000000000002</v>
          </cell>
        </row>
        <row r="575">
          <cell r="K575">
            <v>16.649999999999999</v>
          </cell>
          <cell r="Q575">
            <v>5.6275000000000004</v>
          </cell>
        </row>
        <row r="576">
          <cell r="K576">
            <v>16.62</v>
          </cell>
          <cell r="Q576">
            <v>5.5911</v>
          </cell>
        </row>
        <row r="577">
          <cell r="K577">
            <v>16.77</v>
          </cell>
          <cell r="Q577">
            <v>5.5250000000000004</v>
          </cell>
        </row>
        <row r="578">
          <cell r="K578">
            <v>16.91</v>
          </cell>
          <cell r="Q578">
            <v>5.5216000000000003</v>
          </cell>
        </row>
        <row r="579">
          <cell r="K579">
            <v>16.98</v>
          </cell>
          <cell r="Q579">
            <v>5.5050999999999997</v>
          </cell>
        </row>
        <row r="580">
          <cell r="K580">
            <v>16.98</v>
          </cell>
          <cell r="Q580">
            <v>5.4951999999999996</v>
          </cell>
        </row>
        <row r="581">
          <cell r="K581">
            <v>17.2</v>
          </cell>
          <cell r="Q581">
            <v>5.5448000000000004</v>
          </cell>
        </row>
        <row r="582">
          <cell r="K582">
            <v>17.27</v>
          </cell>
          <cell r="Q582">
            <v>5.5911</v>
          </cell>
        </row>
        <row r="583">
          <cell r="K583">
            <v>16.82</v>
          </cell>
          <cell r="Q583">
            <v>5.6142000000000003</v>
          </cell>
        </row>
        <row r="584">
          <cell r="K584">
            <v>16.82</v>
          </cell>
          <cell r="Q584">
            <v>5.6142000000000003</v>
          </cell>
        </row>
        <row r="585">
          <cell r="K585">
            <v>16.29</v>
          </cell>
          <cell r="Q585">
            <v>5.6870000000000003</v>
          </cell>
        </row>
        <row r="586">
          <cell r="K586">
            <v>16.43</v>
          </cell>
          <cell r="Q586">
            <v>5.7100999999999997</v>
          </cell>
        </row>
        <row r="587">
          <cell r="K587">
            <v>16.77</v>
          </cell>
          <cell r="Q587">
            <v>5.5613000000000001</v>
          </cell>
        </row>
        <row r="588">
          <cell r="K588">
            <v>16.71</v>
          </cell>
          <cell r="Q588">
            <v>5.5613000000000001</v>
          </cell>
        </row>
        <row r="589">
          <cell r="K589">
            <v>16.37</v>
          </cell>
          <cell r="Q589">
            <v>5.3860999999999999</v>
          </cell>
        </row>
        <row r="590">
          <cell r="K590">
            <v>16.88</v>
          </cell>
          <cell r="Q590">
            <v>5.1196999999999999</v>
          </cell>
        </row>
        <row r="591">
          <cell r="K591">
            <v>16.489999999999998</v>
          </cell>
          <cell r="Q591">
            <v>5.2256999999999998</v>
          </cell>
        </row>
        <row r="592">
          <cell r="K592">
            <v>16.690000000000001</v>
          </cell>
          <cell r="Q592">
            <v>5.2069999999999999</v>
          </cell>
        </row>
        <row r="593">
          <cell r="K593">
            <v>16.63</v>
          </cell>
          <cell r="Q593">
            <v>5.101</v>
          </cell>
        </row>
        <row r="594">
          <cell r="K594">
            <v>17.07</v>
          </cell>
          <cell r="Q594">
            <v>5.2599</v>
          </cell>
        </row>
        <row r="595">
          <cell r="K595">
            <v>16.649999999999999</v>
          </cell>
          <cell r="Q595">
            <v>5.1383999999999999</v>
          </cell>
        </row>
        <row r="596">
          <cell r="K596">
            <v>16.88</v>
          </cell>
          <cell r="Q596">
            <v>5.2007000000000003</v>
          </cell>
        </row>
        <row r="597">
          <cell r="K597">
            <v>16.72</v>
          </cell>
          <cell r="Q597">
            <v>5.1820000000000004</v>
          </cell>
        </row>
        <row r="598">
          <cell r="K598">
            <v>16.850000000000001</v>
          </cell>
          <cell r="Q598">
            <v>5.3190999999999997</v>
          </cell>
        </row>
        <row r="599">
          <cell r="K599">
            <v>17.18</v>
          </cell>
          <cell r="Q599">
            <v>5.1882999999999999</v>
          </cell>
        </row>
        <row r="600">
          <cell r="K600">
            <v>17.55</v>
          </cell>
          <cell r="Q600">
            <v>5.2599</v>
          </cell>
        </row>
        <row r="601">
          <cell r="K601">
            <v>18.170000000000002</v>
          </cell>
          <cell r="Q601">
            <v>5.2100999999999997</v>
          </cell>
        </row>
        <row r="602">
          <cell r="K602">
            <v>18.489999999999998</v>
          </cell>
          <cell r="Q602">
            <v>5.2506000000000004</v>
          </cell>
        </row>
        <row r="603">
          <cell r="K603">
            <v>18.239999999999998</v>
          </cell>
          <cell r="Q603">
            <v>5.3533999999999997</v>
          </cell>
        </row>
        <row r="604">
          <cell r="K604">
            <v>18.39</v>
          </cell>
          <cell r="Q604">
            <v>5.4687000000000001</v>
          </cell>
        </row>
        <row r="605">
          <cell r="K605">
            <v>18.489999999999998</v>
          </cell>
          <cell r="Q605">
            <v>5.6619000000000002</v>
          </cell>
        </row>
        <row r="606">
          <cell r="K606">
            <v>18.170000000000002</v>
          </cell>
          <cell r="Q606">
            <v>5.7615999999999996</v>
          </cell>
        </row>
        <row r="607">
          <cell r="K607">
            <v>18.16</v>
          </cell>
          <cell r="Q607">
            <v>5.6837</v>
          </cell>
        </row>
        <row r="608">
          <cell r="K608">
            <v>18.13</v>
          </cell>
          <cell r="Q608">
            <v>5.7305000000000001</v>
          </cell>
        </row>
        <row r="609">
          <cell r="K609">
            <v>18.14</v>
          </cell>
          <cell r="Q609">
            <v>5.7615999999999996</v>
          </cell>
        </row>
        <row r="610">
          <cell r="K610">
            <v>18.36</v>
          </cell>
          <cell r="Q610">
            <v>5.6619000000000002</v>
          </cell>
        </row>
        <row r="611">
          <cell r="K611">
            <v>18.559999999999999</v>
          </cell>
          <cell r="Q611">
            <v>5.6588000000000003</v>
          </cell>
        </row>
        <row r="612">
          <cell r="K612">
            <v>18.670000000000002</v>
          </cell>
          <cell r="Q612">
            <v>5.6494</v>
          </cell>
        </row>
        <row r="613">
          <cell r="K613">
            <v>18.57</v>
          </cell>
          <cell r="Q613">
            <v>5.6525999999999996</v>
          </cell>
        </row>
        <row r="614">
          <cell r="K614">
            <v>18.850000000000001</v>
          </cell>
          <cell r="Q614">
            <v>5.7210999999999999</v>
          </cell>
        </row>
        <row r="615">
          <cell r="K615">
            <v>18.59</v>
          </cell>
          <cell r="Q615">
            <v>5.7834000000000003</v>
          </cell>
        </row>
        <row r="616">
          <cell r="K616">
            <v>18.7</v>
          </cell>
          <cell r="Q616">
            <v>5.8177000000000003</v>
          </cell>
        </row>
        <row r="617">
          <cell r="K617">
            <v>18.63</v>
          </cell>
          <cell r="Q617">
            <v>5.7866</v>
          </cell>
        </row>
        <row r="618">
          <cell r="K618">
            <v>18.899999999999999</v>
          </cell>
          <cell r="Q618">
            <v>5.8738000000000001</v>
          </cell>
        </row>
        <row r="619">
          <cell r="K619">
            <v>18.89</v>
          </cell>
          <cell r="Q619">
            <v>5.7927999999999997</v>
          </cell>
        </row>
        <row r="620">
          <cell r="K620">
            <v>18.73</v>
          </cell>
          <cell r="Q620">
            <v>5.8270999999999997</v>
          </cell>
        </row>
        <row r="621">
          <cell r="K621">
            <v>18.760000000000002</v>
          </cell>
          <cell r="Q621">
            <v>5.8052000000000001</v>
          </cell>
        </row>
        <row r="622">
          <cell r="K622">
            <v>19</v>
          </cell>
          <cell r="Q622">
            <v>5.8894000000000002</v>
          </cell>
        </row>
        <row r="623">
          <cell r="K623">
            <v>18.940000000000001</v>
          </cell>
          <cell r="Q623">
            <v>5.8863000000000003</v>
          </cell>
        </row>
        <row r="624">
          <cell r="K624">
            <v>18.82</v>
          </cell>
          <cell r="Q624">
            <v>5.8364000000000003</v>
          </cell>
        </row>
        <row r="625">
          <cell r="K625">
            <v>18.899999999999999</v>
          </cell>
          <cell r="Q625">
            <v>5.8457999999999997</v>
          </cell>
        </row>
        <row r="626">
          <cell r="K626">
            <v>18.95</v>
          </cell>
          <cell r="Q626">
            <v>5.9204999999999997</v>
          </cell>
        </row>
        <row r="627">
          <cell r="K627">
            <v>19.100000000000001</v>
          </cell>
          <cell r="Q627">
            <v>5.9017999999999997</v>
          </cell>
        </row>
        <row r="628">
          <cell r="K628">
            <v>18.809999999999999</v>
          </cell>
          <cell r="Q628">
            <v>5.8644999999999996</v>
          </cell>
        </row>
        <row r="629">
          <cell r="K629">
            <v>18.59</v>
          </cell>
          <cell r="Q629">
            <v>5.8894000000000002</v>
          </cell>
        </row>
        <row r="630">
          <cell r="K630">
            <v>18.86</v>
          </cell>
          <cell r="Q630">
            <v>5.9050000000000002</v>
          </cell>
        </row>
        <row r="631">
          <cell r="K631">
            <v>19.02</v>
          </cell>
          <cell r="Q631">
            <v>5.9516999999999998</v>
          </cell>
        </row>
        <row r="632">
          <cell r="K632">
            <v>19.03</v>
          </cell>
          <cell r="Q632">
            <v>5.8613</v>
          </cell>
        </row>
        <row r="633">
          <cell r="K633">
            <v>19.05</v>
          </cell>
          <cell r="Q633">
            <v>5.7927999999999997</v>
          </cell>
        </row>
        <row r="634">
          <cell r="K634">
            <v>18.95</v>
          </cell>
          <cell r="Q634">
            <v>5.8769</v>
          </cell>
        </row>
        <row r="635">
          <cell r="K635">
            <v>18.829999999999998</v>
          </cell>
          <cell r="Q635">
            <v>5.9268000000000001</v>
          </cell>
        </row>
        <row r="636">
          <cell r="K636">
            <v>18.489999999999998</v>
          </cell>
          <cell r="Q636">
            <v>5.9298999999999999</v>
          </cell>
        </row>
        <row r="637">
          <cell r="K637">
            <v>18.98</v>
          </cell>
          <cell r="Q637">
            <v>5.9360999999999997</v>
          </cell>
        </row>
        <row r="638">
          <cell r="K638">
            <v>18.95</v>
          </cell>
          <cell r="Q638">
            <v>5.9050000000000002</v>
          </cell>
        </row>
        <row r="639">
          <cell r="K639">
            <v>18.84</v>
          </cell>
          <cell r="Q639">
            <v>5.8676000000000004</v>
          </cell>
        </row>
        <row r="640">
          <cell r="K640">
            <v>18.989999999999998</v>
          </cell>
          <cell r="Q640">
            <v>5.7615999999999996</v>
          </cell>
        </row>
        <row r="641">
          <cell r="K641">
            <v>19.05</v>
          </cell>
          <cell r="Q641">
            <v>5.9142999999999999</v>
          </cell>
        </row>
        <row r="642">
          <cell r="K642">
            <v>19.25</v>
          </cell>
          <cell r="Q642">
            <v>5.9050000000000002</v>
          </cell>
        </row>
        <row r="643">
          <cell r="K643">
            <v>19.32</v>
          </cell>
          <cell r="Q643">
            <v>5.8707000000000003</v>
          </cell>
        </row>
        <row r="644">
          <cell r="K644">
            <v>19.37</v>
          </cell>
          <cell r="Q644">
            <v>5.9173999999999998</v>
          </cell>
        </row>
        <row r="645">
          <cell r="K645">
            <v>19.170000000000002</v>
          </cell>
          <cell r="Q645">
            <v>5.9360999999999997</v>
          </cell>
        </row>
        <row r="646">
          <cell r="K646">
            <v>18.75</v>
          </cell>
          <cell r="Q646">
            <v>5.9984000000000002</v>
          </cell>
        </row>
        <row r="647">
          <cell r="K647">
            <v>19.239999999999998</v>
          </cell>
          <cell r="Q647">
            <v>6.0202999999999998</v>
          </cell>
        </row>
        <row r="648">
          <cell r="K648">
            <v>19.309999999999999</v>
          </cell>
          <cell r="Q648">
            <v>6.0358000000000001</v>
          </cell>
        </row>
        <row r="649">
          <cell r="K649">
            <v>19.420000000000002</v>
          </cell>
          <cell r="Q649">
            <v>5.9734999999999996</v>
          </cell>
        </row>
        <row r="650">
          <cell r="K650">
            <v>19.38</v>
          </cell>
          <cell r="Q650">
            <v>5.8426</v>
          </cell>
        </row>
        <row r="651">
          <cell r="K651">
            <v>19.66</v>
          </cell>
          <cell r="Q651">
            <v>5.9953000000000003</v>
          </cell>
        </row>
        <row r="652">
          <cell r="K652">
            <v>19.670000000000002</v>
          </cell>
          <cell r="Q652">
            <v>6.0171000000000001</v>
          </cell>
        </row>
        <row r="653">
          <cell r="K653">
            <v>19.48</v>
          </cell>
          <cell r="Q653">
            <v>6.0514000000000001</v>
          </cell>
        </row>
        <row r="654">
          <cell r="K654">
            <v>19.350000000000001</v>
          </cell>
          <cell r="Q654">
            <v>5.6736000000000004</v>
          </cell>
        </row>
        <row r="655">
          <cell r="K655">
            <v>18.7301</v>
          </cell>
          <cell r="Q655">
            <v>5.7556000000000003</v>
          </cell>
        </row>
        <row r="656">
          <cell r="K656">
            <v>19.059999999999999</v>
          </cell>
          <cell r="Q656">
            <v>5.7584999999999997</v>
          </cell>
        </row>
        <row r="657">
          <cell r="K657">
            <v>19.21</v>
          </cell>
          <cell r="Q657">
            <v>5.7028999999999996</v>
          </cell>
        </row>
        <row r="658">
          <cell r="K658">
            <v>18.84</v>
          </cell>
          <cell r="Q658">
            <v>5.6647999999999996</v>
          </cell>
        </row>
        <row r="659">
          <cell r="K659">
            <v>19.3</v>
          </cell>
          <cell r="Q659">
            <v>5.4833999999999996</v>
          </cell>
        </row>
        <row r="660">
          <cell r="K660">
            <v>19.649999999999999</v>
          </cell>
          <cell r="Q660">
            <v>5.58</v>
          </cell>
        </row>
        <row r="661">
          <cell r="K661">
            <v>19.87</v>
          </cell>
          <cell r="Q661">
            <v>5.6238999999999999</v>
          </cell>
        </row>
        <row r="662">
          <cell r="K662">
            <v>19.79</v>
          </cell>
          <cell r="Q662">
            <v>5.5155000000000003</v>
          </cell>
        </row>
        <row r="663">
          <cell r="K663">
            <v>19.88</v>
          </cell>
          <cell r="Q663">
            <v>5.6501999999999999</v>
          </cell>
        </row>
        <row r="664">
          <cell r="K664">
            <v>19.53</v>
          </cell>
          <cell r="Q664">
            <v>5.7526999999999999</v>
          </cell>
        </row>
        <row r="665">
          <cell r="K665">
            <v>19.68</v>
          </cell>
          <cell r="Q665">
            <v>5.8170999999999999</v>
          </cell>
        </row>
        <row r="666">
          <cell r="K666">
            <v>19.39</v>
          </cell>
          <cell r="Q666">
            <v>5.7937000000000003</v>
          </cell>
        </row>
        <row r="667">
          <cell r="K667">
            <v>19.48</v>
          </cell>
          <cell r="Q667">
            <v>5.82</v>
          </cell>
        </row>
        <row r="668">
          <cell r="K668">
            <v>19.16</v>
          </cell>
          <cell r="Q668">
            <v>5.7175000000000002</v>
          </cell>
        </row>
        <row r="669">
          <cell r="K669">
            <v>19.690000000000001</v>
          </cell>
          <cell r="Q669">
            <v>5.7614999999999998</v>
          </cell>
        </row>
        <row r="670">
          <cell r="K670">
            <v>19.850000000000001</v>
          </cell>
          <cell r="Q670">
            <v>5.6765999999999996</v>
          </cell>
        </row>
        <row r="671">
          <cell r="K671">
            <v>19.71</v>
          </cell>
          <cell r="Q671">
            <v>5.7028999999999996</v>
          </cell>
        </row>
        <row r="672">
          <cell r="K672">
            <v>19.920000000000002</v>
          </cell>
          <cell r="Q672">
            <v>5.6092000000000004</v>
          </cell>
        </row>
        <row r="673">
          <cell r="K673">
            <v>20.07</v>
          </cell>
          <cell r="Q673">
            <v>5.7644000000000002</v>
          </cell>
        </row>
        <row r="674">
          <cell r="K674">
            <v>20.49</v>
          </cell>
          <cell r="Q674">
            <v>5.8112000000000004</v>
          </cell>
        </row>
        <row r="675">
          <cell r="K675">
            <v>20.399999999999999</v>
          </cell>
          <cell r="Q675">
            <v>5.7702</v>
          </cell>
        </row>
        <row r="676">
          <cell r="K676">
            <v>20.16</v>
          </cell>
          <cell r="Q676">
            <v>5.8316999999999997</v>
          </cell>
        </row>
        <row r="677">
          <cell r="K677">
            <v>19.72</v>
          </cell>
          <cell r="Q677">
            <v>5.8756000000000004</v>
          </cell>
        </row>
        <row r="678">
          <cell r="K678">
            <v>19.98</v>
          </cell>
          <cell r="Q678">
            <v>5.9985999999999997</v>
          </cell>
        </row>
        <row r="679">
          <cell r="K679">
            <v>20.5</v>
          </cell>
          <cell r="Q679">
            <v>5.9722</v>
          </cell>
        </row>
        <row r="680">
          <cell r="K680">
            <v>20.399999999999999</v>
          </cell>
          <cell r="Q680">
            <v>5.9020000000000001</v>
          </cell>
        </row>
        <row r="681">
          <cell r="K681">
            <v>20.2</v>
          </cell>
          <cell r="Q681">
            <v>5.7732000000000001</v>
          </cell>
        </row>
        <row r="682">
          <cell r="K682">
            <v>20.38</v>
          </cell>
          <cell r="Q682">
            <v>5.8493000000000004</v>
          </cell>
        </row>
        <row r="683">
          <cell r="K683">
            <v>20.41</v>
          </cell>
          <cell r="Q683">
            <v>6.0015000000000001</v>
          </cell>
        </row>
        <row r="684">
          <cell r="K684">
            <v>20.6</v>
          </cell>
          <cell r="Q684">
            <v>5.9722</v>
          </cell>
        </row>
        <row r="685">
          <cell r="K685">
            <v>20.61</v>
          </cell>
          <cell r="Q685">
            <v>5.9137000000000004</v>
          </cell>
        </row>
        <row r="686">
          <cell r="K686">
            <v>20.78</v>
          </cell>
          <cell r="Q686">
            <v>5.9664000000000001</v>
          </cell>
        </row>
        <row r="687">
          <cell r="K687">
            <v>20.639900000000001</v>
          </cell>
          <cell r="Q687">
            <v>5.9752000000000001</v>
          </cell>
        </row>
        <row r="688">
          <cell r="K688">
            <v>20.58</v>
          </cell>
          <cell r="Q688">
            <v>6.0308000000000002</v>
          </cell>
        </row>
        <row r="689">
          <cell r="K689">
            <v>20.010000000000002</v>
          </cell>
          <cell r="Q689">
            <v>6.0336999999999996</v>
          </cell>
        </row>
        <row r="690">
          <cell r="K690">
            <v>19.62</v>
          </cell>
          <cell r="Q690">
            <v>6.0834999999999999</v>
          </cell>
        </row>
        <row r="691">
          <cell r="K691">
            <v>19.579999999999998</v>
          </cell>
          <cell r="Q691">
            <v>6.0425000000000004</v>
          </cell>
        </row>
        <row r="692">
          <cell r="K692">
            <v>19.12</v>
          </cell>
          <cell r="Q692">
            <v>6.0248999999999997</v>
          </cell>
        </row>
        <row r="693">
          <cell r="K693">
            <v>19.79</v>
          </cell>
          <cell r="Q693">
            <v>5.8581000000000003</v>
          </cell>
        </row>
        <row r="694">
          <cell r="K694">
            <v>20.09</v>
          </cell>
          <cell r="Q694">
            <v>5.7439</v>
          </cell>
        </row>
        <row r="695">
          <cell r="K695">
            <v>19.66</v>
          </cell>
          <cell r="Q695">
            <v>5.7321999999999997</v>
          </cell>
        </row>
        <row r="696">
          <cell r="K696">
            <v>20.079999999999998</v>
          </cell>
          <cell r="Q696">
            <v>5.5975000000000001</v>
          </cell>
        </row>
        <row r="697">
          <cell r="K697">
            <v>19.68</v>
          </cell>
          <cell r="Q697">
            <v>5.7937000000000003</v>
          </cell>
        </row>
        <row r="698">
          <cell r="K698">
            <v>20.2</v>
          </cell>
          <cell r="Q698">
            <v>5.8815</v>
          </cell>
        </row>
        <row r="699">
          <cell r="K699">
            <v>20.09</v>
          </cell>
          <cell r="Q699">
            <v>5.7556000000000003</v>
          </cell>
        </row>
        <row r="700">
          <cell r="K700">
            <v>19.989999999999998</v>
          </cell>
          <cell r="Q700">
            <v>5.8785999999999996</v>
          </cell>
        </row>
        <row r="701">
          <cell r="K701">
            <v>19.72</v>
          </cell>
          <cell r="Q701">
            <v>5.7614999999999998</v>
          </cell>
        </row>
        <row r="702">
          <cell r="K702">
            <v>19.36</v>
          </cell>
          <cell r="Q702">
            <v>5.9137000000000004</v>
          </cell>
        </row>
        <row r="703">
          <cell r="K703">
            <v>19.18</v>
          </cell>
          <cell r="Q703">
            <v>5.8815</v>
          </cell>
        </row>
        <row r="704">
          <cell r="K704">
            <v>19.16</v>
          </cell>
          <cell r="Q704">
            <v>5.8521999999999998</v>
          </cell>
        </row>
        <row r="705">
          <cell r="K705">
            <v>19.350000000000001</v>
          </cell>
          <cell r="Q705">
            <v>5.7732000000000001</v>
          </cell>
        </row>
        <row r="706">
          <cell r="K706">
            <v>19.11</v>
          </cell>
          <cell r="Q706">
            <v>5.6677999999999997</v>
          </cell>
        </row>
        <row r="707">
          <cell r="K707">
            <v>19.27</v>
          </cell>
          <cell r="Q707">
            <v>5.6151</v>
          </cell>
        </row>
        <row r="708">
          <cell r="K708">
            <v>19.32</v>
          </cell>
          <cell r="Q708">
            <v>5.6092000000000004</v>
          </cell>
        </row>
        <row r="709">
          <cell r="K709">
            <v>19.37</v>
          </cell>
          <cell r="Q709">
            <v>5.6647999999999996</v>
          </cell>
        </row>
        <row r="710">
          <cell r="K710">
            <v>19.940000000000001</v>
          </cell>
          <cell r="Q710">
            <v>5.5945999999999998</v>
          </cell>
        </row>
        <row r="711">
          <cell r="K711">
            <v>19.86</v>
          </cell>
          <cell r="Q711">
            <v>5.6414</v>
          </cell>
        </row>
        <row r="712">
          <cell r="K712">
            <v>19.36</v>
          </cell>
          <cell r="Q712">
            <v>5.6561000000000003</v>
          </cell>
        </row>
        <row r="713">
          <cell r="K713">
            <v>20.13</v>
          </cell>
          <cell r="Q713">
            <v>5.6707000000000001</v>
          </cell>
        </row>
        <row r="714">
          <cell r="K714">
            <v>20.21</v>
          </cell>
          <cell r="Q714">
            <v>5.8376000000000001</v>
          </cell>
        </row>
        <row r="715">
          <cell r="K715">
            <v>20.28</v>
          </cell>
          <cell r="Q715">
            <v>5.8141999999999996</v>
          </cell>
        </row>
        <row r="716">
          <cell r="K716">
            <v>20.72</v>
          </cell>
          <cell r="Q716">
            <v>5.6677999999999997</v>
          </cell>
        </row>
        <row r="717">
          <cell r="K717">
            <v>20.73</v>
          </cell>
          <cell r="Q717">
            <v>5.8932000000000002</v>
          </cell>
        </row>
        <row r="718">
          <cell r="K718">
            <v>20.54</v>
          </cell>
          <cell r="Q718">
            <v>5.9165999999999999</v>
          </cell>
        </row>
        <row r="719">
          <cell r="K719">
            <v>20.16</v>
          </cell>
          <cell r="Q719">
            <v>5.6189</v>
          </cell>
        </row>
        <row r="720">
          <cell r="K720">
            <v>20.170000000000002</v>
          </cell>
          <cell r="Q720">
            <v>5.7408000000000001</v>
          </cell>
        </row>
        <row r="721">
          <cell r="K721">
            <v>20.46</v>
          </cell>
          <cell r="Q721">
            <v>5.7435999999999998</v>
          </cell>
        </row>
        <row r="722">
          <cell r="K722">
            <v>20.54</v>
          </cell>
          <cell r="Q722">
            <v>5.6909000000000001</v>
          </cell>
        </row>
        <row r="723">
          <cell r="K723">
            <v>20.45</v>
          </cell>
          <cell r="Q723">
            <v>5.5857000000000001</v>
          </cell>
        </row>
        <row r="724">
          <cell r="K724">
            <v>20.07</v>
          </cell>
          <cell r="Q724">
            <v>5.5884</v>
          </cell>
        </row>
        <row r="725">
          <cell r="K725">
            <v>20.02</v>
          </cell>
          <cell r="Q725">
            <v>5.6688000000000001</v>
          </cell>
        </row>
        <row r="726">
          <cell r="K726">
            <v>20.73</v>
          </cell>
          <cell r="Q726">
            <v>5.6909000000000001</v>
          </cell>
        </row>
        <row r="727">
          <cell r="K727">
            <v>20.84</v>
          </cell>
          <cell r="Q727">
            <v>5.6660000000000004</v>
          </cell>
        </row>
        <row r="728">
          <cell r="K728">
            <v>21.04</v>
          </cell>
          <cell r="Q728">
            <v>5.5606999999999998</v>
          </cell>
        </row>
        <row r="729">
          <cell r="K729">
            <v>21.975000000000001</v>
          </cell>
          <cell r="Q729">
            <v>5.5468999999999999</v>
          </cell>
        </row>
        <row r="730">
          <cell r="K730">
            <v>21.79</v>
          </cell>
          <cell r="Q730">
            <v>5.7435999999999998</v>
          </cell>
        </row>
        <row r="731">
          <cell r="K731">
            <v>21.94</v>
          </cell>
          <cell r="Q731">
            <v>5.7740999999999998</v>
          </cell>
        </row>
        <row r="732">
          <cell r="K732">
            <v>21.77</v>
          </cell>
          <cell r="Q732">
            <v>5.8295000000000003</v>
          </cell>
        </row>
        <row r="733">
          <cell r="K733">
            <v>21.63</v>
          </cell>
          <cell r="Q733">
            <v>6.0884999999999998</v>
          </cell>
        </row>
        <row r="734">
          <cell r="K734">
            <v>21.65</v>
          </cell>
          <cell r="Q734">
            <v>6.0373000000000001</v>
          </cell>
        </row>
        <row r="735">
          <cell r="K735">
            <v>21.97</v>
          </cell>
          <cell r="Q735">
            <v>6.0788000000000002</v>
          </cell>
        </row>
        <row r="736">
          <cell r="K736">
            <v>21.850100000000001</v>
          </cell>
          <cell r="Q736">
            <v>6.0316999999999998</v>
          </cell>
        </row>
        <row r="737">
          <cell r="K737">
            <v>21.567499999999999</v>
          </cell>
          <cell r="Q737">
            <v>5.9928999999999997</v>
          </cell>
        </row>
        <row r="738">
          <cell r="K738">
            <v>21.76</v>
          </cell>
          <cell r="Q738">
            <v>5.9984999999999999</v>
          </cell>
        </row>
        <row r="739">
          <cell r="K739">
            <v>22.178799999999999</v>
          </cell>
          <cell r="Q739">
            <v>6.0871000000000004</v>
          </cell>
        </row>
        <row r="740">
          <cell r="K740">
            <v>22.51</v>
          </cell>
          <cell r="Q740">
            <v>6.0538999999999996</v>
          </cell>
        </row>
        <row r="741">
          <cell r="K741">
            <v>22.585000000000001</v>
          </cell>
          <cell r="Q741">
            <v>5.9756</v>
          </cell>
        </row>
        <row r="742">
          <cell r="K742">
            <v>22.92</v>
          </cell>
          <cell r="Q742">
            <v>6.0289999999999999</v>
          </cell>
        </row>
        <row r="743">
          <cell r="K743">
            <v>22.46</v>
          </cell>
          <cell r="Q743">
            <v>6.1449999999999996</v>
          </cell>
        </row>
        <row r="744">
          <cell r="K744">
            <v>22.440100000000001</v>
          </cell>
          <cell r="Q744">
            <v>6.2367999999999997</v>
          </cell>
        </row>
        <row r="745">
          <cell r="K745">
            <v>22.07</v>
          </cell>
          <cell r="Q745">
            <v>6.2575000000000003</v>
          </cell>
        </row>
        <row r="746">
          <cell r="K746">
            <v>21.75</v>
          </cell>
          <cell r="Q746">
            <v>6.3503999999999996</v>
          </cell>
        </row>
        <row r="747">
          <cell r="K747">
            <v>21.49</v>
          </cell>
          <cell r="Q747">
            <v>6.2229000000000001</v>
          </cell>
        </row>
        <row r="748">
          <cell r="K748">
            <v>21.43</v>
          </cell>
          <cell r="Q748">
            <v>6.2173999999999996</v>
          </cell>
        </row>
        <row r="749">
          <cell r="K749">
            <v>20.75</v>
          </cell>
          <cell r="Q749">
            <v>6.1148999999999996</v>
          </cell>
        </row>
        <row r="750">
          <cell r="K750">
            <v>21.2</v>
          </cell>
          <cell r="Q750">
            <v>6.0262000000000002</v>
          </cell>
        </row>
        <row r="751">
          <cell r="K751">
            <v>21.45</v>
          </cell>
          <cell r="Q751">
            <v>5.9542000000000002</v>
          </cell>
        </row>
        <row r="752">
          <cell r="K752">
            <v>21.18</v>
          </cell>
          <cell r="Q752">
            <v>5.9375</v>
          </cell>
        </row>
        <row r="753">
          <cell r="K753">
            <v>21</v>
          </cell>
          <cell r="Q753">
            <v>5.7491000000000003</v>
          </cell>
        </row>
        <row r="754">
          <cell r="K754">
            <v>21.35</v>
          </cell>
          <cell r="Q754">
            <v>5.8738000000000001</v>
          </cell>
        </row>
        <row r="755">
          <cell r="K755">
            <v>21.77</v>
          </cell>
          <cell r="Q755">
            <v>5.9431000000000003</v>
          </cell>
        </row>
        <row r="756">
          <cell r="K756">
            <v>21.63</v>
          </cell>
          <cell r="Q756">
            <v>5.8682999999999996</v>
          </cell>
        </row>
        <row r="757">
          <cell r="K757">
            <v>22.17</v>
          </cell>
          <cell r="Q757">
            <v>5.8183999999999996</v>
          </cell>
        </row>
        <row r="758">
          <cell r="K758">
            <v>21.76</v>
          </cell>
          <cell r="Q758">
            <v>5.9154</v>
          </cell>
        </row>
        <row r="759">
          <cell r="K759">
            <v>22.03</v>
          </cell>
          <cell r="Q759">
            <v>6.0316999999999998</v>
          </cell>
        </row>
        <row r="760">
          <cell r="K760">
            <v>22.07</v>
          </cell>
          <cell r="Q760">
            <v>5.9928999999999997</v>
          </cell>
        </row>
        <row r="761">
          <cell r="K761">
            <v>22.83</v>
          </cell>
          <cell r="Q761">
            <v>6.1425999999999998</v>
          </cell>
        </row>
        <row r="762">
          <cell r="K762">
            <v>22.1</v>
          </cell>
          <cell r="Q762">
            <v>6.0289999999999999</v>
          </cell>
        </row>
        <row r="763">
          <cell r="K763">
            <v>20.350000000000001</v>
          </cell>
          <cell r="Q763">
            <v>6.1037999999999997</v>
          </cell>
        </row>
        <row r="764">
          <cell r="K764">
            <v>19.36</v>
          </cell>
          <cell r="Q764">
            <v>6.1148999999999996</v>
          </cell>
        </row>
        <row r="765">
          <cell r="K765">
            <v>19.440000000000001</v>
          </cell>
          <cell r="Q765">
            <v>6.3254000000000001</v>
          </cell>
        </row>
        <row r="766">
          <cell r="K766">
            <v>20.52</v>
          </cell>
          <cell r="Q766">
            <v>6.1231999999999998</v>
          </cell>
        </row>
        <row r="767">
          <cell r="K767">
            <v>20.18</v>
          </cell>
          <cell r="Q767">
            <v>5.6383000000000001</v>
          </cell>
        </row>
        <row r="768">
          <cell r="K768">
            <v>20.420000000000002</v>
          </cell>
          <cell r="Q768">
            <v>5.3639999999999999</v>
          </cell>
        </row>
        <row r="769">
          <cell r="K769">
            <v>20.8</v>
          </cell>
          <cell r="Q769">
            <v>5.3861999999999997</v>
          </cell>
        </row>
        <row r="770">
          <cell r="K770">
            <v>20.53</v>
          </cell>
          <cell r="Q770">
            <v>5.6853999999999996</v>
          </cell>
        </row>
        <row r="771">
          <cell r="K771">
            <v>20.69</v>
          </cell>
          <cell r="Q771">
            <v>5.5911999999999997</v>
          </cell>
        </row>
        <row r="772">
          <cell r="K772">
            <v>20.21</v>
          </cell>
          <cell r="Q772">
            <v>5.6577000000000002</v>
          </cell>
        </row>
        <row r="773">
          <cell r="K773">
            <v>20.309999999999999</v>
          </cell>
          <cell r="Q773">
            <v>5.7629999999999999</v>
          </cell>
        </row>
        <row r="774">
          <cell r="K774">
            <v>19.7</v>
          </cell>
          <cell r="Q774">
            <v>5.6882000000000001</v>
          </cell>
        </row>
        <row r="775">
          <cell r="K775">
            <v>19.89</v>
          </cell>
          <cell r="Q775">
            <v>5.7324999999999999</v>
          </cell>
        </row>
        <row r="776">
          <cell r="K776">
            <v>20.51</v>
          </cell>
          <cell r="Q776">
            <v>5.5994999999999999</v>
          </cell>
        </row>
        <row r="777">
          <cell r="K777">
            <v>20.48</v>
          </cell>
          <cell r="Q777">
            <v>5.6272000000000002</v>
          </cell>
        </row>
        <row r="778">
          <cell r="K778">
            <v>20.18</v>
          </cell>
          <cell r="Q778">
            <v>5.4581999999999997</v>
          </cell>
        </row>
        <row r="779">
          <cell r="K779">
            <v>20.239999999999998</v>
          </cell>
          <cell r="Q779">
            <v>5.5107999999999997</v>
          </cell>
        </row>
        <row r="780">
          <cell r="K780">
            <v>20.03</v>
          </cell>
          <cell r="Q780">
            <v>5.6825999999999999</v>
          </cell>
        </row>
        <row r="781">
          <cell r="K781">
            <v>21.22</v>
          </cell>
          <cell r="Q781">
            <v>5.6742999999999997</v>
          </cell>
        </row>
        <row r="782">
          <cell r="K782">
            <v>21.42</v>
          </cell>
          <cell r="Q782">
            <v>5.2572000000000001</v>
          </cell>
        </row>
        <row r="783">
          <cell r="K783">
            <v>21.14</v>
          </cell>
          <cell r="Q783">
            <v>5.2728999999999999</v>
          </cell>
        </row>
        <row r="784">
          <cell r="K784">
            <v>21.64</v>
          </cell>
          <cell r="Q784">
            <v>5.2182000000000004</v>
          </cell>
        </row>
        <row r="785">
          <cell r="K785">
            <v>21.07</v>
          </cell>
          <cell r="Q785">
            <v>5.5282</v>
          </cell>
        </row>
        <row r="786">
          <cell r="K786">
            <v>21.37</v>
          </cell>
          <cell r="Q786">
            <v>5.5803000000000003</v>
          </cell>
        </row>
        <row r="787">
          <cell r="K787">
            <v>21.61</v>
          </cell>
          <cell r="Q787">
            <v>5.5072999999999999</v>
          </cell>
        </row>
        <row r="788">
          <cell r="K788">
            <v>21.2</v>
          </cell>
          <cell r="Q788">
            <v>5.6375999999999999</v>
          </cell>
        </row>
        <row r="789">
          <cell r="K789">
            <v>20.94</v>
          </cell>
          <cell r="Q789">
            <v>5.4890999999999996</v>
          </cell>
        </row>
        <row r="790">
          <cell r="K790">
            <v>21.25</v>
          </cell>
          <cell r="Q790">
            <v>5.5673000000000004</v>
          </cell>
        </row>
        <row r="791">
          <cell r="K791">
            <v>20.76</v>
          </cell>
          <cell r="Q791">
            <v>5.6298000000000004</v>
          </cell>
        </row>
        <row r="792">
          <cell r="K792">
            <v>22.1</v>
          </cell>
          <cell r="Q792">
            <v>5.5229999999999997</v>
          </cell>
        </row>
        <row r="793">
          <cell r="K793">
            <v>22.71</v>
          </cell>
          <cell r="Q793">
            <v>5.4551999999999996</v>
          </cell>
        </row>
        <row r="794">
          <cell r="K794">
            <v>22.76</v>
          </cell>
          <cell r="Q794">
            <v>5.5359999999999996</v>
          </cell>
        </row>
        <row r="795">
          <cell r="K795">
            <v>23</v>
          </cell>
          <cell r="Q795">
            <v>5.4084000000000003</v>
          </cell>
        </row>
        <row r="796">
          <cell r="K796">
            <v>23.04</v>
          </cell>
          <cell r="Q796">
            <v>5.7573999999999996</v>
          </cell>
        </row>
        <row r="797">
          <cell r="K797">
            <v>22.97</v>
          </cell>
          <cell r="Q797">
            <v>5.9164000000000003</v>
          </cell>
        </row>
        <row r="798">
          <cell r="K798">
            <v>22.58</v>
          </cell>
          <cell r="Q798">
            <v>5.9294000000000002</v>
          </cell>
        </row>
        <row r="799">
          <cell r="K799">
            <v>22.49</v>
          </cell>
          <cell r="Q799">
            <v>5.9919000000000002</v>
          </cell>
        </row>
        <row r="800">
          <cell r="K800">
            <v>23.11</v>
          </cell>
          <cell r="Q800">
            <v>6.0023</v>
          </cell>
        </row>
        <row r="801">
          <cell r="K801">
            <v>22.03</v>
          </cell>
          <cell r="Q801">
            <v>5.9840999999999998</v>
          </cell>
        </row>
        <row r="802">
          <cell r="K802">
            <v>22.25</v>
          </cell>
          <cell r="Q802">
            <v>5.8825000000000003</v>
          </cell>
        </row>
        <row r="803">
          <cell r="K803">
            <v>21.15</v>
          </cell>
          <cell r="Q803">
            <v>5.859</v>
          </cell>
        </row>
        <row r="804">
          <cell r="K804">
            <v>21.61</v>
          </cell>
          <cell r="Q804">
            <v>6.0206</v>
          </cell>
        </row>
        <row r="805">
          <cell r="K805">
            <v>21.68</v>
          </cell>
          <cell r="Q805">
            <v>5.7392000000000003</v>
          </cell>
        </row>
        <row r="806">
          <cell r="K806">
            <v>21.1</v>
          </cell>
          <cell r="Q806">
            <v>5.7965</v>
          </cell>
        </row>
        <row r="807">
          <cell r="K807">
            <v>22.06</v>
          </cell>
          <cell r="Q807">
            <v>5.51</v>
          </cell>
        </row>
        <row r="808">
          <cell r="K808">
            <v>21.31</v>
          </cell>
          <cell r="Q808">
            <v>5.6298000000000004</v>
          </cell>
        </row>
        <row r="809">
          <cell r="K809">
            <v>21.9175</v>
          </cell>
          <cell r="Q809">
            <v>5.6479999999999997</v>
          </cell>
        </row>
        <row r="810">
          <cell r="K810">
            <v>21.41</v>
          </cell>
          <cell r="Q810">
            <v>5.4969000000000001</v>
          </cell>
        </row>
        <row r="811">
          <cell r="K811">
            <v>21.58</v>
          </cell>
          <cell r="Q811">
            <v>5.7469999999999999</v>
          </cell>
        </row>
        <row r="812">
          <cell r="K812">
            <v>20.22</v>
          </cell>
          <cell r="Q812">
            <v>5.5515999999999996</v>
          </cell>
        </row>
        <row r="813">
          <cell r="K813">
            <v>20.61</v>
          </cell>
          <cell r="Q813">
            <v>5.7099000000000002</v>
          </cell>
        </row>
        <row r="814">
          <cell r="K814">
            <v>20.61</v>
          </cell>
          <cell r="Q814">
            <v>5.5777000000000001</v>
          </cell>
        </row>
        <row r="815">
          <cell r="K815">
            <v>20.28</v>
          </cell>
          <cell r="Q815">
            <v>5.6219999999999999</v>
          </cell>
        </row>
        <row r="816">
          <cell r="K816">
            <v>20.260000000000002</v>
          </cell>
          <cell r="Q816">
            <v>5.2676999999999996</v>
          </cell>
        </row>
        <row r="817">
          <cell r="K817">
            <v>20.07</v>
          </cell>
          <cell r="Q817">
            <v>5.3693</v>
          </cell>
        </row>
        <row r="818">
          <cell r="K818">
            <v>20.27</v>
          </cell>
          <cell r="Q818">
            <v>5.3693</v>
          </cell>
        </row>
        <row r="819">
          <cell r="K819">
            <v>20.55</v>
          </cell>
          <cell r="Q819">
            <v>5.2832999999999997</v>
          </cell>
        </row>
        <row r="820">
          <cell r="K820">
            <v>20.68</v>
          </cell>
          <cell r="Q820">
            <v>5.2781000000000002</v>
          </cell>
        </row>
        <row r="821">
          <cell r="K821">
            <v>20.2</v>
          </cell>
          <cell r="Q821">
            <v>5.2286000000000001</v>
          </cell>
        </row>
        <row r="822">
          <cell r="K822">
            <v>19.260000000000002</v>
          </cell>
          <cell r="Q822">
            <v>5.2807000000000004</v>
          </cell>
        </row>
        <row r="823">
          <cell r="K823">
            <v>19.68</v>
          </cell>
          <cell r="Q823">
            <v>5.3536000000000001</v>
          </cell>
        </row>
        <row r="824">
          <cell r="K824">
            <v>19.2</v>
          </cell>
          <cell r="Q824">
            <v>5.3875000000000002</v>
          </cell>
        </row>
        <row r="825">
          <cell r="K825">
            <v>19.190000000000001</v>
          </cell>
          <cell r="Q825">
            <v>5.2625000000000002</v>
          </cell>
        </row>
        <row r="826">
          <cell r="K826">
            <v>19.440000000000001</v>
          </cell>
          <cell r="Q826">
            <v>5.0175999999999998</v>
          </cell>
        </row>
        <row r="827">
          <cell r="K827">
            <v>19.41</v>
          </cell>
          <cell r="Q827">
            <v>5.1269999999999998</v>
          </cell>
        </row>
        <row r="828">
          <cell r="K828">
            <v>19.93</v>
          </cell>
          <cell r="Q828">
            <v>5.0019</v>
          </cell>
        </row>
        <row r="829">
          <cell r="K829">
            <v>19.09</v>
          </cell>
          <cell r="Q829">
            <v>4.9992999999999999</v>
          </cell>
        </row>
        <row r="830">
          <cell r="K830">
            <v>19.09</v>
          </cell>
          <cell r="Q830">
            <v>5.0644999999999998</v>
          </cell>
        </row>
        <row r="831">
          <cell r="K831">
            <v>19.02</v>
          </cell>
          <cell r="Q831">
            <v>5.0566000000000004</v>
          </cell>
        </row>
        <row r="832">
          <cell r="K832">
            <v>19.43</v>
          </cell>
          <cell r="Q832">
            <v>5.1920999999999999</v>
          </cell>
        </row>
        <row r="833">
          <cell r="K833">
            <v>18.89</v>
          </cell>
          <cell r="Q833">
            <v>4.9733000000000001</v>
          </cell>
        </row>
        <row r="834">
          <cell r="K834">
            <v>18.899999999999999</v>
          </cell>
          <cell r="Q834">
            <v>4.9733000000000001</v>
          </cell>
        </row>
        <row r="835">
          <cell r="K835">
            <v>18.97</v>
          </cell>
          <cell r="Q835">
            <v>4.9550000000000001</v>
          </cell>
        </row>
        <row r="836">
          <cell r="K836">
            <v>19.21</v>
          </cell>
          <cell r="Q836">
            <v>5.0618999999999996</v>
          </cell>
        </row>
        <row r="837">
          <cell r="K837">
            <v>19.190000000000001</v>
          </cell>
          <cell r="Q837">
            <v>4.9211999999999998</v>
          </cell>
        </row>
        <row r="838">
          <cell r="K838">
            <v>19.41</v>
          </cell>
          <cell r="Q838">
            <v>4.9238</v>
          </cell>
        </row>
        <row r="839">
          <cell r="K839">
            <v>19.195</v>
          </cell>
          <cell r="Q839">
            <v>4.9420000000000002</v>
          </cell>
        </row>
        <row r="840">
          <cell r="K840">
            <v>18.95</v>
          </cell>
          <cell r="Q840">
            <v>5.0045000000000002</v>
          </cell>
        </row>
        <row r="841">
          <cell r="K841">
            <v>18.440000000000001</v>
          </cell>
          <cell r="Q841">
            <v>4.9992999999999999</v>
          </cell>
        </row>
        <row r="842">
          <cell r="K842">
            <v>18.8</v>
          </cell>
          <cell r="Q842">
            <v>5.0566000000000004</v>
          </cell>
        </row>
        <row r="843">
          <cell r="K843">
            <v>19.23</v>
          </cell>
          <cell r="Q843">
            <v>4.7732000000000001</v>
          </cell>
        </row>
        <row r="844">
          <cell r="K844">
            <v>19</v>
          </cell>
          <cell r="Q844">
            <v>4.7122999999999999</v>
          </cell>
        </row>
        <row r="845">
          <cell r="K845">
            <v>19.28</v>
          </cell>
          <cell r="Q845">
            <v>4.5853999999999999</v>
          </cell>
        </row>
        <row r="846">
          <cell r="K846">
            <v>19.95</v>
          </cell>
          <cell r="Q846">
            <v>4.6749999999999998</v>
          </cell>
        </row>
        <row r="847">
          <cell r="K847">
            <v>19.68</v>
          </cell>
          <cell r="Q847">
            <v>4.7819000000000003</v>
          </cell>
        </row>
        <row r="848">
          <cell r="K848">
            <v>19.84</v>
          </cell>
          <cell r="Q848">
            <v>4.7247000000000003</v>
          </cell>
        </row>
        <row r="849">
          <cell r="K849">
            <v>19.52</v>
          </cell>
          <cell r="Q849">
            <v>4.7942999999999998</v>
          </cell>
        </row>
        <row r="850">
          <cell r="K850">
            <v>19.28</v>
          </cell>
          <cell r="Q850">
            <v>4.9608999999999996</v>
          </cell>
        </row>
        <row r="851">
          <cell r="K851">
            <v>20.02</v>
          </cell>
          <cell r="Q851">
            <v>4.8937999999999997</v>
          </cell>
        </row>
        <row r="852">
          <cell r="K852">
            <v>20.49</v>
          </cell>
          <cell r="Q852">
            <v>4.9336000000000002</v>
          </cell>
        </row>
        <row r="853">
          <cell r="K853">
            <v>20.079999999999998</v>
          </cell>
          <cell r="Q853">
            <v>4.8540000000000001</v>
          </cell>
        </row>
        <row r="854">
          <cell r="K854">
            <v>20.77</v>
          </cell>
          <cell r="Q854">
            <v>4.7942999999999998</v>
          </cell>
        </row>
        <row r="855">
          <cell r="K855">
            <v>21.08</v>
          </cell>
          <cell r="Q855">
            <v>4.9782999999999999</v>
          </cell>
        </row>
        <row r="856">
          <cell r="K856">
            <v>20.94</v>
          </cell>
          <cell r="Q856">
            <v>5.0952000000000002</v>
          </cell>
        </row>
        <row r="857">
          <cell r="K857">
            <v>19.43</v>
          </cell>
          <cell r="Q857">
            <v>4.9932999999999996</v>
          </cell>
        </row>
        <row r="858">
          <cell r="K858">
            <v>19.37</v>
          </cell>
          <cell r="Q858">
            <v>5.1647999999999996</v>
          </cell>
        </row>
        <row r="859">
          <cell r="K859">
            <v>19.559999999999999</v>
          </cell>
          <cell r="Q859">
            <v>5.2419000000000002</v>
          </cell>
        </row>
        <row r="860">
          <cell r="K860">
            <v>20.41</v>
          </cell>
          <cell r="Q860">
            <v>5.2070999999999996</v>
          </cell>
        </row>
        <row r="861">
          <cell r="K861">
            <v>20.49</v>
          </cell>
          <cell r="Q861">
            <v>4.8315999999999999</v>
          </cell>
        </row>
        <row r="862">
          <cell r="K862">
            <v>20.68</v>
          </cell>
          <cell r="Q862">
            <v>4.8167</v>
          </cell>
        </row>
        <row r="863">
          <cell r="K863">
            <v>20.350000000000001</v>
          </cell>
          <cell r="Q863">
            <v>4.8639000000000001</v>
          </cell>
        </row>
        <row r="864">
          <cell r="K864">
            <v>20.23</v>
          </cell>
          <cell r="Q864">
            <v>5.0753000000000004</v>
          </cell>
        </row>
        <row r="865">
          <cell r="K865">
            <v>19.920000000000002</v>
          </cell>
          <cell r="Q865">
            <v>5.0952000000000002</v>
          </cell>
        </row>
        <row r="866">
          <cell r="K866">
            <v>20.22</v>
          </cell>
          <cell r="Q866">
            <v>5.1425000000000001</v>
          </cell>
        </row>
        <row r="867">
          <cell r="K867">
            <v>20.45</v>
          </cell>
          <cell r="Q867">
            <v>5.0603999999999996</v>
          </cell>
        </row>
        <row r="868">
          <cell r="K868">
            <v>19.84</v>
          </cell>
          <cell r="Q868">
            <v>5.0305999999999997</v>
          </cell>
        </row>
        <row r="869">
          <cell r="K869">
            <v>19.86</v>
          </cell>
          <cell r="Q869">
            <v>4.9535</v>
          </cell>
        </row>
        <row r="870">
          <cell r="K870">
            <v>20.18</v>
          </cell>
          <cell r="Q870">
            <v>5.0281000000000002</v>
          </cell>
        </row>
        <row r="871">
          <cell r="K871">
            <v>20.77</v>
          </cell>
          <cell r="Q871">
            <v>5.0853000000000002</v>
          </cell>
        </row>
        <row r="872">
          <cell r="K872">
            <v>21.2</v>
          </cell>
          <cell r="Q872">
            <v>4.9336000000000002</v>
          </cell>
        </row>
        <row r="873">
          <cell r="K873">
            <v>21.8</v>
          </cell>
          <cell r="Q873">
            <v>4.9385000000000003</v>
          </cell>
        </row>
        <row r="874">
          <cell r="K874">
            <v>21.76</v>
          </cell>
          <cell r="Q874">
            <v>5.0180999999999996</v>
          </cell>
        </row>
        <row r="875">
          <cell r="K875">
            <v>21.78</v>
          </cell>
          <cell r="Q875">
            <v>5.1647999999999996</v>
          </cell>
        </row>
        <row r="876">
          <cell r="K876">
            <v>21.91</v>
          </cell>
          <cell r="Q876">
            <v>5.2717999999999998</v>
          </cell>
        </row>
        <row r="877">
          <cell r="K877">
            <v>22.01</v>
          </cell>
          <cell r="Q877">
            <v>5.4210000000000003</v>
          </cell>
        </row>
        <row r="878">
          <cell r="K878">
            <v>21.59</v>
          </cell>
          <cell r="Q878">
            <v>5.4109999999999996</v>
          </cell>
        </row>
        <row r="879">
          <cell r="K879">
            <v>21.51</v>
          </cell>
          <cell r="Q879">
            <v>5.4160000000000004</v>
          </cell>
        </row>
        <row r="880">
          <cell r="K880">
            <v>21.76</v>
          </cell>
          <cell r="Q880">
            <v>5.4482999999999997</v>
          </cell>
        </row>
        <row r="881">
          <cell r="K881">
            <v>20.85</v>
          </cell>
          <cell r="Q881">
            <v>5.4732000000000003</v>
          </cell>
        </row>
        <row r="882">
          <cell r="K882">
            <v>21.82</v>
          </cell>
          <cell r="Q882">
            <v>5.3686999999999996</v>
          </cell>
        </row>
        <row r="883">
          <cell r="K883">
            <v>21.51</v>
          </cell>
          <cell r="Q883">
            <v>5.3487999999999998</v>
          </cell>
        </row>
        <row r="884">
          <cell r="K884">
            <v>21.55</v>
          </cell>
          <cell r="Q884">
            <v>5.4109999999999996</v>
          </cell>
        </row>
        <row r="885">
          <cell r="K885">
            <v>21.5</v>
          </cell>
          <cell r="Q885">
            <v>5.1847000000000003</v>
          </cell>
        </row>
        <row r="886">
          <cell r="K886">
            <v>20.99</v>
          </cell>
          <cell r="Q886">
            <v>5.4259000000000004</v>
          </cell>
        </row>
        <row r="887">
          <cell r="K887">
            <v>21.1</v>
          </cell>
          <cell r="Q887">
            <v>5.3487999999999998</v>
          </cell>
        </row>
        <row r="888">
          <cell r="K888">
            <v>21</v>
          </cell>
          <cell r="Q888">
            <v>5.3587999999999996</v>
          </cell>
        </row>
        <row r="889">
          <cell r="K889">
            <v>21.51</v>
          </cell>
          <cell r="Q889">
            <v>5.3464</v>
          </cell>
        </row>
        <row r="890">
          <cell r="K890">
            <v>21.67</v>
          </cell>
          <cell r="Q890">
            <v>5.2195</v>
          </cell>
        </row>
        <row r="891">
          <cell r="K891">
            <v>21.78</v>
          </cell>
          <cell r="Q891">
            <v>5.2469000000000001</v>
          </cell>
        </row>
        <row r="892">
          <cell r="K892">
            <v>21.87</v>
          </cell>
          <cell r="Q892">
            <v>5.2220000000000004</v>
          </cell>
        </row>
        <row r="893">
          <cell r="K893">
            <v>21.68</v>
          </cell>
          <cell r="Q893">
            <v>5.3487999999999998</v>
          </cell>
        </row>
        <row r="894">
          <cell r="K894">
            <v>22.43</v>
          </cell>
          <cell r="Q894">
            <v>5.3886000000000003</v>
          </cell>
        </row>
        <row r="895">
          <cell r="K895">
            <v>22.16</v>
          </cell>
          <cell r="Q895">
            <v>5.4160000000000004</v>
          </cell>
        </row>
        <row r="896">
          <cell r="K896">
            <v>22.01</v>
          </cell>
          <cell r="Q896">
            <v>5.4383999999999997</v>
          </cell>
        </row>
        <row r="897">
          <cell r="K897">
            <v>22.31</v>
          </cell>
          <cell r="Q897">
            <v>5.3910999999999998</v>
          </cell>
        </row>
        <row r="898">
          <cell r="K898">
            <v>21.98</v>
          </cell>
          <cell r="Q898">
            <v>5.5776000000000003</v>
          </cell>
        </row>
        <row r="899">
          <cell r="K899">
            <v>22.66</v>
          </cell>
          <cell r="Q899">
            <v>5.5105000000000004</v>
          </cell>
        </row>
        <row r="900">
          <cell r="K900">
            <v>22.79</v>
          </cell>
          <cell r="Q900">
            <v>5.4732000000000003</v>
          </cell>
        </row>
        <row r="901">
          <cell r="K901">
            <v>22.79</v>
          </cell>
          <cell r="Q901">
            <v>5.5477999999999996</v>
          </cell>
        </row>
        <row r="902">
          <cell r="K902">
            <v>22.84</v>
          </cell>
          <cell r="Q902">
            <v>5.4657</v>
          </cell>
        </row>
        <row r="903">
          <cell r="K903">
            <v>22.68</v>
          </cell>
          <cell r="Q903">
            <v>5.6348000000000003</v>
          </cell>
        </row>
        <row r="904">
          <cell r="K904">
            <v>22.91</v>
          </cell>
          <cell r="Q904">
            <v>5.6670999999999996</v>
          </cell>
        </row>
        <row r="905">
          <cell r="K905">
            <v>22.91</v>
          </cell>
          <cell r="Q905">
            <v>5.6670999999999996</v>
          </cell>
        </row>
        <row r="906">
          <cell r="K906">
            <v>23.18</v>
          </cell>
          <cell r="Q906">
            <v>5.6795999999999998</v>
          </cell>
        </row>
        <row r="907">
          <cell r="K907">
            <v>22.46</v>
          </cell>
          <cell r="Q907">
            <v>5.2873000000000001</v>
          </cell>
        </row>
        <row r="908">
          <cell r="K908">
            <v>22.55</v>
          </cell>
          <cell r="Q908">
            <v>5.3409000000000004</v>
          </cell>
        </row>
        <row r="909">
          <cell r="K909">
            <v>22.5</v>
          </cell>
          <cell r="Q909">
            <v>5.3409000000000004</v>
          </cell>
        </row>
        <row r="910">
          <cell r="K910">
            <v>22.07</v>
          </cell>
          <cell r="Q910">
            <v>5.4038000000000004</v>
          </cell>
        </row>
        <row r="911">
          <cell r="K911">
            <v>21.86</v>
          </cell>
          <cell r="Q911">
            <v>5.2359999999999998</v>
          </cell>
        </row>
        <row r="912">
          <cell r="K912">
            <v>22.63</v>
          </cell>
          <cell r="Q912">
            <v>5.2569999999999997</v>
          </cell>
        </row>
        <row r="913">
          <cell r="K913">
            <v>22.94</v>
          </cell>
          <cell r="Q913">
            <v>5.2453000000000003</v>
          </cell>
        </row>
        <row r="914">
          <cell r="K914">
            <v>22.53</v>
          </cell>
          <cell r="Q914">
            <v>5.1451000000000002</v>
          </cell>
        </row>
        <row r="915">
          <cell r="K915">
            <v>22.44</v>
          </cell>
          <cell r="Q915">
            <v>5.0960999999999999</v>
          </cell>
        </row>
        <row r="916">
          <cell r="K916">
            <v>22.7</v>
          </cell>
          <cell r="Q916">
            <v>5.2755999999999998</v>
          </cell>
        </row>
        <row r="917">
          <cell r="K917">
            <v>22.1</v>
          </cell>
          <cell r="Q917">
            <v>5.3479000000000001</v>
          </cell>
        </row>
        <row r="918">
          <cell r="K918">
            <v>22.08</v>
          </cell>
          <cell r="Q918">
            <v>5.2523</v>
          </cell>
        </row>
        <row r="919">
          <cell r="K919">
            <v>22.23</v>
          </cell>
          <cell r="Q919">
            <v>5.2313000000000001</v>
          </cell>
        </row>
        <row r="920">
          <cell r="K920">
            <v>22.55</v>
          </cell>
          <cell r="Q920">
            <v>5.2919</v>
          </cell>
        </row>
        <row r="921">
          <cell r="K921">
            <v>21.42</v>
          </cell>
          <cell r="Q921">
            <v>5.1520999999999999</v>
          </cell>
        </row>
        <row r="922">
          <cell r="K922">
            <v>21.29</v>
          </cell>
          <cell r="Q922">
            <v>5.1474000000000002</v>
          </cell>
        </row>
        <row r="923">
          <cell r="K923">
            <v>21</v>
          </cell>
          <cell r="Q923">
            <v>5.1824000000000003</v>
          </cell>
        </row>
        <row r="924">
          <cell r="K924">
            <v>21.31</v>
          </cell>
          <cell r="Q924">
            <v>5.2569999999999997</v>
          </cell>
        </row>
        <row r="925">
          <cell r="K925">
            <v>20.82</v>
          </cell>
          <cell r="Q925">
            <v>4.9935</v>
          </cell>
        </row>
        <row r="926">
          <cell r="K926">
            <v>20.73</v>
          </cell>
          <cell r="Q926">
            <v>4.9631999999999996</v>
          </cell>
        </row>
        <row r="927">
          <cell r="K927">
            <v>21.09</v>
          </cell>
          <cell r="Q927">
            <v>4.8956</v>
          </cell>
        </row>
        <row r="928">
          <cell r="K928">
            <v>21.58</v>
          </cell>
          <cell r="Q928">
            <v>4.9679000000000002</v>
          </cell>
        </row>
        <row r="929">
          <cell r="K929">
            <v>21.11</v>
          </cell>
          <cell r="Q929">
            <v>4.8536999999999999</v>
          </cell>
        </row>
        <row r="930">
          <cell r="K930">
            <v>21.29</v>
          </cell>
          <cell r="Q930">
            <v>4.8327</v>
          </cell>
        </row>
        <row r="931">
          <cell r="K931">
            <v>20.96</v>
          </cell>
          <cell r="Q931">
            <v>4.9165999999999999</v>
          </cell>
        </row>
        <row r="932">
          <cell r="K932">
            <v>20.45</v>
          </cell>
          <cell r="Q932">
            <v>5.0308000000000002</v>
          </cell>
        </row>
        <row r="933">
          <cell r="K933">
            <v>20.25</v>
          </cell>
          <cell r="Q933">
            <v>4.9212999999999996</v>
          </cell>
        </row>
        <row r="934">
          <cell r="K934">
            <v>20.440000000000001</v>
          </cell>
          <cell r="Q934">
            <v>4.9631999999999996</v>
          </cell>
        </row>
        <row r="935">
          <cell r="K935">
            <v>20.86</v>
          </cell>
          <cell r="Q935">
            <v>4.8863000000000003</v>
          </cell>
        </row>
        <row r="936">
          <cell r="K936">
            <v>21.18</v>
          </cell>
          <cell r="Q936">
            <v>4.7674000000000003</v>
          </cell>
        </row>
        <row r="937">
          <cell r="K937">
            <v>21.09</v>
          </cell>
          <cell r="Q937">
            <v>4.7207999999999997</v>
          </cell>
        </row>
        <row r="938">
          <cell r="K938">
            <v>21.59</v>
          </cell>
          <cell r="Q938">
            <v>4.7651000000000003</v>
          </cell>
        </row>
        <row r="939">
          <cell r="K939">
            <v>21.5</v>
          </cell>
          <cell r="Q939">
            <v>4.8630000000000004</v>
          </cell>
        </row>
        <row r="940">
          <cell r="K940">
            <v>20.95</v>
          </cell>
          <cell r="Q940">
            <v>4.9375999999999998</v>
          </cell>
        </row>
        <row r="941">
          <cell r="K941">
            <v>20.95</v>
          </cell>
          <cell r="Q941">
            <v>4.9165999999999999</v>
          </cell>
        </row>
        <row r="942">
          <cell r="K942">
            <v>20.72</v>
          </cell>
          <cell r="Q942">
            <v>5.0331999999999999</v>
          </cell>
        </row>
        <row r="943">
          <cell r="K943">
            <v>21.43</v>
          </cell>
          <cell r="Q943">
            <v>5.0122</v>
          </cell>
        </row>
        <row r="944">
          <cell r="K944">
            <v>21.31</v>
          </cell>
          <cell r="Q944">
            <v>4.8840000000000003</v>
          </cell>
        </row>
        <row r="945">
          <cell r="K945">
            <v>21.53</v>
          </cell>
          <cell r="Q945">
            <v>4.8840000000000003</v>
          </cell>
        </row>
        <row r="946">
          <cell r="K946">
            <v>21.5</v>
          </cell>
          <cell r="Q946">
            <v>4.8304</v>
          </cell>
        </row>
        <row r="947">
          <cell r="K947">
            <v>21.25</v>
          </cell>
          <cell r="Q947">
            <v>4.9958999999999998</v>
          </cell>
        </row>
        <row r="948">
          <cell r="K948">
            <v>22.22</v>
          </cell>
          <cell r="Q948">
            <v>4.9679000000000002</v>
          </cell>
        </row>
        <row r="949">
          <cell r="K949">
            <v>22.86</v>
          </cell>
          <cell r="Q949">
            <v>5.0191999999999997</v>
          </cell>
        </row>
        <row r="950">
          <cell r="K950">
            <v>22.75</v>
          </cell>
          <cell r="Q950">
            <v>5.0122</v>
          </cell>
        </row>
        <row r="951">
          <cell r="K951">
            <v>23.52</v>
          </cell>
          <cell r="Q951">
            <v>4.9539</v>
          </cell>
        </row>
        <row r="952">
          <cell r="K952">
            <v>23.08</v>
          </cell>
          <cell r="Q952">
            <v>5.18</v>
          </cell>
        </row>
        <row r="953">
          <cell r="K953">
            <v>22.9</v>
          </cell>
          <cell r="Q953">
            <v>5.3292000000000002</v>
          </cell>
        </row>
        <row r="954">
          <cell r="K954">
            <v>23.01</v>
          </cell>
          <cell r="Q954">
            <v>5.3036000000000003</v>
          </cell>
        </row>
        <row r="955">
          <cell r="K955">
            <v>23.19</v>
          </cell>
          <cell r="Q955">
            <v>5.4831000000000003</v>
          </cell>
        </row>
        <row r="956">
          <cell r="K956">
            <v>23.06</v>
          </cell>
          <cell r="Q956">
            <v>5.3804999999999996</v>
          </cell>
        </row>
        <row r="957">
          <cell r="K957">
            <v>22.77</v>
          </cell>
          <cell r="Q957">
            <v>5.3385999999999996</v>
          </cell>
        </row>
        <row r="958">
          <cell r="K958">
            <v>22.56</v>
          </cell>
          <cell r="Q958">
            <v>5.3642000000000003</v>
          </cell>
        </row>
        <row r="959">
          <cell r="K959">
            <v>22.66</v>
          </cell>
          <cell r="Q959">
            <v>5.4062000000000001</v>
          </cell>
        </row>
        <row r="960">
          <cell r="K960">
            <v>22.3</v>
          </cell>
          <cell r="Q960">
            <v>5.3758999999999997</v>
          </cell>
        </row>
        <row r="961">
          <cell r="K961">
            <v>22.7</v>
          </cell>
          <cell r="Q961">
            <v>5.3083</v>
          </cell>
        </row>
        <row r="962">
          <cell r="K962">
            <v>22.21</v>
          </cell>
          <cell r="Q962">
            <v>5.2592999999999996</v>
          </cell>
        </row>
        <row r="963">
          <cell r="K963">
            <v>22.15</v>
          </cell>
          <cell r="Q963">
            <v>5.2826000000000004</v>
          </cell>
        </row>
        <row r="964">
          <cell r="K964">
            <v>22.34</v>
          </cell>
          <cell r="Q964">
            <v>5.1986999999999997</v>
          </cell>
        </row>
        <row r="965">
          <cell r="K965">
            <v>22.64</v>
          </cell>
          <cell r="Q965">
            <v>5.2919</v>
          </cell>
        </row>
        <row r="966">
          <cell r="K966">
            <v>21.93</v>
          </cell>
          <cell r="Q966">
            <v>5.1776999999999997</v>
          </cell>
        </row>
        <row r="967">
          <cell r="K967">
            <v>21.55</v>
          </cell>
          <cell r="Q967">
            <v>5.1637000000000004</v>
          </cell>
        </row>
        <row r="968">
          <cell r="K968">
            <v>21.19</v>
          </cell>
          <cell r="Q968">
            <v>5.2080000000000002</v>
          </cell>
        </row>
        <row r="969">
          <cell r="K969">
            <v>19.93</v>
          </cell>
          <cell r="Q969">
            <v>5.2779999999999996</v>
          </cell>
        </row>
        <row r="970">
          <cell r="K970">
            <v>20.07</v>
          </cell>
          <cell r="Q970">
            <v>5.1124000000000001</v>
          </cell>
        </row>
        <row r="971">
          <cell r="K971">
            <v>19.260000000000002</v>
          </cell>
          <cell r="Q971">
            <v>4.8545999999999996</v>
          </cell>
        </row>
        <row r="972">
          <cell r="K972">
            <v>19.170000000000002</v>
          </cell>
          <cell r="Q972">
            <v>4.7735000000000003</v>
          </cell>
        </row>
        <row r="973">
          <cell r="K973">
            <v>19.16</v>
          </cell>
          <cell r="Q973">
            <v>4.4897</v>
          </cell>
        </row>
        <row r="974">
          <cell r="K974">
            <v>19.350000000000001</v>
          </cell>
          <cell r="Q974">
            <v>4.5212000000000003</v>
          </cell>
        </row>
        <row r="975">
          <cell r="K975">
            <v>19.61</v>
          </cell>
          <cell r="Q975">
            <v>4.3387000000000002</v>
          </cell>
        </row>
        <row r="976">
          <cell r="K976">
            <v>19.010000000000002</v>
          </cell>
          <cell r="Q976">
            <v>4.3183999999999996</v>
          </cell>
        </row>
        <row r="977">
          <cell r="K977">
            <v>18.96</v>
          </cell>
          <cell r="Q977">
            <v>4.3162000000000003</v>
          </cell>
        </row>
        <row r="978">
          <cell r="K978">
            <v>18.100000000000001</v>
          </cell>
          <cell r="Q978">
            <v>4.359</v>
          </cell>
        </row>
        <row r="979">
          <cell r="K979">
            <v>18.75</v>
          </cell>
          <cell r="Q979">
            <v>4.4176000000000002</v>
          </cell>
        </row>
        <row r="980">
          <cell r="K980">
            <v>20.07</v>
          </cell>
          <cell r="Q980">
            <v>4.2824</v>
          </cell>
        </row>
        <row r="981">
          <cell r="K981">
            <v>19.75</v>
          </cell>
          <cell r="Q981">
            <v>4.2710999999999997</v>
          </cell>
        </row>
        <row r="982">
          <cell r="K982">
            <v>19.690000000000001</v>
          </cell>
          <cell r="Q982">
            <v>4.0773999999999999</v>
          </cell>
        </row>
        <row r="983">
          <cell r="K983">
            <v>19.95</v>
          </cell>
          <cell r="Q983">
            <v>4.2237999999999998</v>
          </cell>
        </row>
        <row r="984">
          <cell r="K984">
            <v>20.47</v>
          </cell>
          <cell r="Q984">
            <v>4.5212000000000003</v>
          </cell>
        </row>
        <row r="985">
          <cell r="K985">
            <v>20.62</v>
          </cell>
          <cell r="Q985">
            <v>4.4490999999999996</v>
          </cell>
        </row>
        <row r="986">
          <cell r="K986">
            <v>18.77</v>
          </cell>
          <cell r="Q986">
            <v>4.4356</v>
          </cell>
        </row>
        <row r="987">
          <cell r="K987">
            <v>20.309999999999999</v>
          </cell>
          <cell r="Q987">
            <v>4.4942000000000002</v>
          </cell>
        </row>
        <row r="988">
          <cell r="K988">
            <v>19.86</v>
          </cell>
          <cell r="Q988">
            <v>4.6113</v>
          </cell>
        </row>
        <row r="989">
          <cell r="K989">
            <v>19.489999999999998</v>
          </cell>
          <cell r="Q989">
            <v>4.6451000000000002</v>
          </cell>
        </row>
        <row r="990">
          <cell r="K990">
            <v>19.48</v>
          </cell>
          <cell r="Q990">
            <v>4.2282999999999999</v>
          </cell>
        </row>
        <row r="991">
          <cell r="K991">
            <v>18.3</v>
          </cell>
          <cell r="Q991">
            <v>4.5753000000000004</v>
          </cell>
        </row>
        <row r="992">
          <cell r="K992">
            <v>16.78</v>
          </cell>
          <cell r="Q992">
            <v>4.4739000000000004</v>
          </cell>
        </row>
        <row r="993">
          <cell r="K993">
            <v>16.88</v>
          </cell>
          <cell r="Q993">
            <v>4.3905000000000003</v>
          </cell>
        </row>
        <row r="994">
          <cell r="K994">
            <v>16.21</v>
          </cell>
          <cell r="Q994">
            <v>4.3883000000000001</v>
          </cell>
        </row>
        <row r="995">
          <cell r="K995">
            <v>16.68</v>
          </cell>
          <cell r="Q995">
            <v>4.1224999999999996</v>
          </cell>
        </row>
        <row r="996">
          <cell r="K996">
            <v>18.86</v>
          </cell>
          <cell r="Q996">
            <v>3.78</v>
          </cell>
        </row>
        <row r="997">
          <cell r="K997">
            <v>17.690000000000001</v>
          </cell>
          <cell r="Q997">
            <v>3.8026</v>
          </cell>
        </row>
        <row r="998">
          <cell r="K998">
            <v>15.95</v>
          </cell>
          <cell r="Q998">
            <v>3.6516000000000002</v>
          </cell>
        </row>
        <row r="999">
          <cell r="K999">
            <v>16.989999999999998</v>
          </cell>
          <cell r="Q999">
            <v>3.7574999999999998</v>
          </cell>
        </row>
        <row r="1000">
          <cell r="K1000">
            <v>17.02</v>
          </cell>
          <cell r="Q1000">
            <v>4.2485999999999997</v>
          </cell>
        </row>
        <row r="1001">
          <cell r="K1001">
            <v>18.16</v>
          </cell>
          <cell r="Q1001">
            <v>3.9849999999999999</v>
          </cell>
        </row>
        <row r="1002">
          <cell r="K1002">
            <v>17.690000000000001</v>
          </cell>
          <cell r="Q1002">
            <v>3.5931000000000002</v>
          </cell>
        </row>
        <row r="1003">
          <cell r="K1003">
            <v>17.170000000000002</v>
          </cell>
          <cell r="Q1003">
            <v>3.8273999999999999</v>
          </cell>
        </row>
        <row r="1004">
          <cell r="K1004">
            <v>16.95</v>
          </cell>
          <cell r="Q1004">
            <v>3.8340999999999998</v>
          </cell>
        </row>
        <row r="1005">
          <cell r="K1005">
            <v>16.2</v>
          </cell>
          <cell r="Q1005">
            <v>4.0909000000000004</v>
          </cell>
        </row>
        <row r="1006">
          <cell r="K1006">
            <v>15.77</v>
          </cell>
          <cell r="Q1006">
            <v>3.9849999999999999</v>
          </cell>
        </row>
        <row r="1007">
          <cell r="K1007">
            <v>17.62</v>
          </cell>
          <cell r="Q1007">
            <v>3.8679000000000001</v>
          </cell>
        </row>
        <row r="1008">
          <cell r="K1008">
            <v>17.29</v>
          </cell>
          <cell r="Q1008">
            <v>3.8182999999999998</v>
          </cell>
        </row>
        <row r="1009">
          <cell r="K1009">
            <v>18.32</v>
          </cell>
          <cell r="Q1009">
            <v>3.6494</v>
          </cell>
        </row>
        <row r="1010">
          <cell r="K1010">
            <v>18.29</v>
          </cell>
          <cell r="Q1010">
            <v>3.5525000000000002</v>
          </cell>
        </row>
        <row r="1011">
          <cell r="K1011">
            <v>18.329999999999998</v>
          </cell>
          <cell r="Q1011">
            <v>3.9693000000000001</v>
          </cell>
        </row>
        <row r="1012">
          <cell r="K1012">
            <v>18.899999999999999</v>
          </cell>
          <cell r="Q1012">
            <v>3.8948999999999998</v>
          </cell>
        </row>
        <row r="1013">
          <cell r="K1013">
            <v>18.760000000000002</v>
          </cell>
          <cell r="Q1013">
            <v>4.1269999999999998</v>
          </cell>
        </row>
        <row r="1014">
          <cell r="K1014">
            <v>16.850000000000001</v>
          </cell>
          <cell r="Q1014">
            <v>4.1201999999999996</v>
          </cell>
        </row>
        <row r="1015">
          <cell r="K1015">
            <v>17.53</v>
          </cell>
          <cell r="Q1015">
            <v>4.1292</v>
          </cell>
        </row>
        <row r="1016">
          <cell r="K1016">
            <v>17.559999999999999</v>
          </cell>
          <cell r="Q1016">
            <v>4.2576000000000001</v>
          </cell>
        </row>
        <row r="1017">
          <cell r="K1017">
            <v>17.29</v>
          </cell>
          <cell r="Q1017">
            <v>4.2260999999999997</v>
          </cell>
        </row>
        <row r="1018">
          <cell r="K1018">
            <v>16.47</v>
          </cell>
          <cell r="Q1018">
            <v>3.7957999999999998</v>
          </cell>
        </row>
        <row r="1019">
          <cell r="K1019">
            <v>17.72</v>
          </cell>
          <cell r="Q1019">
            <v>3.9489999999999998</v>
          </cell>
        </row>
        <row r="1020">
          <cell r="K1020">
            <v>16.899999999999999</v>
          </cell>
          <cell r="Q1020">
            <v>3.9558</v>
          </cell>
        </row>
        <row r="1021">
          <cell r="K1021">
            <v>16.41</v>
          </cell>
          <cell r="Q1021">
            <v>3.8948999999999998</v>
          </cell>
        </row>
        <row r="1022">
          <cell r="K1022">
            <v>17.02</v>
          </cell>
          <cell r="Q1022">
            <v>3.7101999999999999</v>
          </cell>
        </row>
        <row r="1023">
          <cell r="K1023">
            <v>16</v>
          </cell>
          <cell r="Q1023">
            <v>3.9918</v>
          </cell>
        </row>
        <row r="1024">
          <cell r="K1024">
            <v>15.4</v>
          </cell>
          <cell r="Q1024">
            <v>3.8071000000000002</v>
          </cell>
        </row>
        <row r="1025">
          <cell r="K1025">
            <v>16.38</v>
          </cell>
          <cell r="Q1025">
            <v>3.6966999999999999</v>
          </cell>
        </row>
        <row r="1026">
          <cell r="K1026">
            <v>16.64</v>
          </cell>
          <cell r="Q1026">
            <v>3.8340999999999998</v>
          </cell>
        </row>
        <row r="1027">
          <cell r="K1027">
            <v>15.98</v>
          </cell>
          <cell r="Q1027">
            <v>3.6042999999999998</v>
          </cell>
        </row>
        <row r="1028">
          <cell r="K1028">
            <v>16.14</v>
          </cell>
          <cell r="Q1028">
            <v>3.4691999999999998</v>
          </cell>
        </row>
        <row r="1029">
          <cell r="K1029">
            <v>16.09</v>
          </cell>
          <cell r="Q1029">
            <v>3.6899000000000002</v>
          </cell>
        </row>
        <row r="1030">
          <cell r="K1030">
            <v>15.47</v>
          </cell>
          <cell r="Q1030">
            <v>3.7484999999999999</v>
          </cell>
        </row>
        <row r="1031">
          <cell r="K1031">
            <v>15.79</v>
          </cell>
          <cell r="Q1031">
            <v>3.5998000000000001</v>
          </cell>
        </row>
        <row r="1032">
          <cell r="K1032">
            <v>16.13</v>
          </cell>
          <cell r="Q1032">
            <v>3.6358999999999999</v>
          </cell>
        </row>
        <row r="1033">
          <cell r="K1033">
            <v>15.44</v>
          </cell>
          <cell r="Q1033">
            <v>3.6246</v>
          </cell>
        </row>
        <row r="1034">
          <cell r="K1034">
            <v>16.32</v>
          </cell>
          <cell r="Q1034">
            <v>3.4340000000000002</v>
          </cell>
        </row>
        <row r="1035">
          <cell r="K1035">
            <v>17.04</v>
          </cell>
          <cell r="Q1035">
            <v>3.5049999999999999</v>
          </cell>
        </row>
        <row r="1036">
          <cell r="K1036">
            <v>16.940000000000001</v>
          </cell>
          <cell r="Q1036">
            <v>3.5804999999999998</v>
          </cell>
        </row>
        <row r="1037">
          <cell r="K1037">
            <v>17.39</v>
          </cell>
          <cell r="Q1037">
            <v>3.4272999999999998</v>
          </cell>
        </row>
        <row r="1038">
          <cell r="K1038">
            <v>16.46</v>
          </cell>
          <cell r="Q1038">
            <v>3.6227</v>
          </cell>
        </row>
        <row r="1039">
          <cell r="K1039">
            <v>16.84</v>
          </cell>
          <cell r="Q1039">
            <v>3.7825000000000002</v>
          </cell>
        </row>
        <row r="1040">
          <cell r="K1040">
            <v>16.45</v>
          </cell>
          <cell r="Q1040">
            <v>3.7603</v>
          </cell>
        </row>
        <row r="1041">
          <cell r="K1041">
            <v>17.27</v>
          </cell>
          <cell r="Q1041">
            <v>3.8601999999999999</v>
          </cell>
        </row>
        <row r="1042">
          <cell r="K1042">
            <v>16.739999999999998</v>
          </cell>
          <cell r="Q1042">
            <v>3.6537999999999999</v>
          </cell>
        </row>
        <row r="1043">
          <cell r="K1043">
            <v>16.61</v>
          </cell>
          <cell r="Q1043">
            <v>3.7381000000000002</v>
          </cell>
        </row>
        <row r="1044">
          <cell r="K1044">
            <v>17.78</v>
          </cell>
          <cell r="Q1044">
            <v>3.6515</v>
          </cell>
        </row>
        <row r="1045">
          <cell r="K1045">
            <v>17.52</v>
          </cell>
          <cell r="Q1045">
            <v>3.8336000000000001</v>
          </cell>
        </row>
        <row r="1046">
          <cell r="K1046">
            <v>17.3</v>
          </cell>
          <cell r="Q1046">
            <v>3.7159</v>
          </cell>
        </row>
        <row r="1047">
          <cell r="K1047">
            <v>17.32</v>
          </cell>
          <cell r="Q1047">
            <v>3.6871</v>
          </cell>
        </row>
        <row r="1048">
          <cell r="K1048">
            <v>17.43</v>
          </cell>
          <cell r="Q1048">
            <v>3.9468000000000001</v>
          </cell>
        </row>
        <row r="1049">
          <cell r="K1049">
            <v>17.22</v>
          </cell>
          <cell r="Q1049">
            <v>3.8891</v>
          </cell>
        </row>
        <row r="1050">
          <cell r="K1050">
            <v>17.829999999999998</v>
          </cell>
          <cell r="Q1050">
            <v>3.8401999999999998</v>
          </cell>
        </row>
        <row r="1051">
          <cell r="K1051">
            <v>17.73</v>
          </cell>
          <cell r="Q1051">
            <v>3.8447</v>
          </cell>
        </row>
        <row r="1052">
          <cell r="K1052">
            <v>18.41</v>
          </cell>
          <cell r="Q1052">
            <v>3.8691</v>
          </cell>
        </row>
        <row r="1053">
          <cell r="K1053">
            <v>18.09</v>
          </cell>
          <cell r="Q1053">
            <v>3.8224999999999998</v>
          </cell>
        </row>
        <row r="1054">
          <cell r="K1054">
            <v>18.39</v>
          </cell>
          <cell r="Q1054">
            <v>3.9579</v>
          </cell>
        </row>
        <row r="1055">
          <cell r="K1055">
            <v>17.649999999999999</v>
          </cell>
          <cell r="Q1055">
            <v>3.9357000000000002</v>
          </cell>
        </row>
        <row r="1056">
          <cell r="K1056">
            <v>17.62</v>
          </cell>
          <cell r="Q1056">
            <v>4.0865999999999998</v>
          </cell>
        </row>
        <row r="1057">
          <cell r="K1057">
            <v>17.36</v>
          </cell>
          <cell r="Q1057">
            <v>4.0156000000000001</v>
          </cell>
        </row>
        <row r="1058">
          <cell r="K1058">
            <v>17.05</v>
          </cell>
          <cell r="Q1058">
            <v>4.0822000000000003</v>
          </cell>
        </row>
        <row r="1059">
          <cell r="K1059">
            <v>17.14</v>
          </cell>
          <cell r="Q1059">
            <v>3.9178999999999999</v>
          </cell>
        </row>
        <row r="1060">
          <cell r="K1060">
            <v>16.36</v>
          </cell>
          <cell r="Q1060">
            <v>3.9112</v>
          </cell>
        </row>
        <row r="1061">
          <cell r="K1061">
            <v>16.53</v>
          </cell>
          <cell r="Q1061">
            <v>3.8534999999999999</v>
          </cell>
        </row>
        <row r="1062">
          <cell r="K1062">
            <v>16.91</v>
          </cell>
          <cell r="Q1062">
            <v>3.7847</v>
          </cell>
        </row>
        <row r="1063">
          <cell r="K1063">
            <v>16.100000000000001</v>
          </cell>
          <cell r="Q1063">
            <v>3.8047</v>
          </cell>
        </row>
        <row r="1064">
          <cell r="K1064">
            <v>16.89</v>
          </cell>
          <cell r="Q1064">
            <v>3.6316000000000002</v>
          </cell>
        </row>
        <row r="1065">
          <cell r="K1065">
            <v>16.649999999999999</v>
          </cell>
          <cell r="Q1065">
            <v>3.6692999999999998</v>
          </cell>
        </row>
        <row r="1066">
          <cell r="K1066">
            <v>16.78</v>
          </cell>
          <cell r="Q1066">
            <v>3.7536</v>
          </cell>
        </row>
        <row r="1067">
          <cell r="K1067">
            <v>16.96</v>
          </cell>
          <cell r="Q1067">
            <v>3.5737999999999999</v>
          </cell>
        </row>
        <row r="1068">
          <cell r="K1068">
            <v>17.28</v>
          </cell>
          <cell r="Q1068">
            <v>3.7492000000000001</v>
          </cell>
        </row>
        <row r="1069">
          <cell r="K1069">
            <v>17.84</v>
          </cell>
          <cell r="Q1069">
            <v>3.6959</v>
          </cell>
        </row>
        <row r="1070">
          <cell r="K1070">
            <v>17.59</v>
          </cell>
          <cell r="Q1070">
            <v>3.7248000000000001</v>
          </cell>
        </row>
        <row r="1071">
          <cell r="K1071">
            <v>16.829999999999998</v>
          </cell>
          <cell r="Q1071">
            <v>3.7646999999999999</v>
          </cell>
        </row>
        <row r="1072">
          <cell r="K1072">
            <v>16.899999999999999</v>
          </cell>
          <cell r="Q1072">
            <v>3.8357999999999999</v>
          </cell>
        </row>
        <row r="1073">
          <cell r="K1073">
            <v>17.05</v>
          </cell>
          <cell r="Q1073">
            <v>3.9601000000000002</v>
          </cell>
        </row>
        <row r="1074">
          <cell r="K1074">
            <v>17.21</v>
          </cell>
          <cell r="Q1074">
            <v>3.9045999999999998</v>
          </cell>
        </row>
        <row r="1075">
          <cell r="K1075">
            <v>17.62</v>
          </cell>
          <cell r="Q1075">
            <v>3.7359</v>
          </cell>
        </row>
        <row r="1076">
          <cell r="K1076">
            <v>17.97</v>
          </cell>
          <cell r="Q1076">
            <v>3.7513999999999998</v>
          </cell>
        </row>
        <row r="1077">
          <cell r="K1077">
            <v>18.05</v>
          </cell>
          <cell r="Q1077">
            <v>3.7847</v>
          </cell>
        </row>
        <row r="1078">
          <cell r="K1078">
            <v>17.579999999999998</v>
          </cell>
          <cell r="Q1078">
            <v>3.8201999999999998</v>
          </cell>
        </row>
        <row r="1079">
          <cell r="K1079">
            <v>17.8</v>
          </cell>
          <cell r="Q1079">
            <v>3.9112</v>
          </cell>
        </row>
        <row r="1080">
          <cell r="K1080">
            <v>17.55</v>
          </cell>
          <cell r="Q1080">
            <v>3.9889000000000001</v>
          </cell>
        </row>
        <row r="1081">
          <cell r="K1081">
            <v>17.72</v>
          </cell>
          <cell r="Q1081">
            <v>4.0067000000000004</v>
          </cell>
        </row>
        <row r="1082">
          <cell r="K1082">
            <v>16.96</v>
          </cell>
          <cell r="Q1082">
            <v>3.9024000000000001</v>
          </cell>
        </row>
        <row r="1083">
          <cell r="K1083">
            <v>17.239999999999998</v>
          </cell>
          <cell r="Q1083">
            <v>3.9512</v>
          </cell>
        </row>
        <row r="1084">
          <cell r="K1084">
            <v>16.829999999999998</v>
          </cell>
          <cell r="Q1084">
            <v>3.8957000000000002</v>
          </cell>
        </row>
        <row r="1085">
          <cell r="K1085">
            <v>16.559999999999999</v>
          </cell>
          <cell r="Q1085">
            <v>3.9333999999999998</v>
          </cell>
        </row>
        <row r="1086">
          <cell r="K1086">
            <v>15.86</v>
          </cell>
          <cell r="Q1086">
            <v>3.7646999999999999</v>
          </cell>
        </row>
        <row r="1087">
          <cell r="K1087">
            <v>16.440000000000001</v>
          </cell>
          <cell r="Q1087">
            <v>3.8269000000000002</v>
          </cell>
        </row>
        <row r="1088">
          <cell r="K1088">
            <v>16.239999999999998</v>
          </cell>
          <cell r="Q1088">
            <v>3.7359</v>
          </cell>
        </row>
        <row r="1089">
          <cell r="K1089">
            <v>15.78</v>
          </cell>
          <cell r="Q1089">
            <v>3.6760000000000002</v>
          </cell>
        </row>
        <row r="1090">
          <cell r="K1090">
            <v>15.54</v>
          </cell>
          <cell r="Q1090">
            <v>3.5206</v>
          </cell>
        </row>
        <row r="1091">
          <cell r="K1091">
            <v>15.2</v>
          </cell>
          <cell r="Q1091">
            <v>3.6493000000000002</v>
          </cell>
        </row>
        <row r="1092">
          <cell r="K1092">
            <v>15.01</v>
          </cell>
          <cell r="Q1092">
            <v>3.6049000000000002</v>
          </cell>
        </row>
        <row r="1093">
          <cell r="K1093">
            <v>14.96</v>
          </cell>
          <cell r="Q1093">
            <v>3.5028000000000001</v>
          </cell>
        </row>
        <row r="1094">
          <cell r="K1094">
            <v>14.53</v>
          </cell>
          <cell r="Q1094">
            <v>3.4495</v>
          </cell>
        </row>
        <row r="1095">
          <cell r="K1095">
            <v>14.47</v>
          </cell>
          <cell r="Q1095">
            <v>3.3304</v>
          </cell>
        </row>
        <row r="1096">
          <cell r="K1096">
            <v>13.85</v>
          </cell>
          <cell r="Q1096">
            <v>3.2888000000000002</v>
          </cell>
        </row>
        <row r="1097">
          <cell r="K1097">
            <v>15.09</v>
          </cell>
          <cell r="Q1097">
            <v>3.2778</v>
          </cell>
        </row>
        <row r="1098">
          <cell r="K1098">
            <v>15.34</v>
          </cell>
          <cell r="Q1098">
            <v>3.1836000000000002</v>
          </cell>
        </row>
        <row r="1099">
          <cell r="K1099">
            <v>15.63</v>
          </cell>
          <cell r="Q1099">
            <v>3.1705000000000001</v>
          </cell>
        </row>
        <row r="1100">
          <cell r="K1100">
            <v>15.56</v>
          </cell>
          <cell r="Q1100">
            <v>3.0346000000000002</v>
          </cell>
        </row>
        <row r="1101">
          <cell r="K1101">
            <v>14.9</v>
          </cell>
          <cell r="Q1101">
            <v>3.3062999999999998</v>
          </cell>
        </row>
        <row r="1102">
          <cell r="K1102">
            <v>15.4</v>
          </cell>
          <cell r="Q1102">
            <v>3.3611</v>
          </cell>
        </row>
        <row r="1103">
          <cell r="K1103">
            <v>15.83</v>
          </cell>
          <cell r="Q1103">
            <v>3.4245999999999999</v>
          </cell>
        </row>
        <row r="1104">
          <cell r="K1104">
            <v>17.37</v>
          </cell>
          <cell r="Q1104">
            <v>3.4093</v>
          </cell>
        </row>
        <row r="1105">
          <cell r="K1105">
            <v>17.100000000000001</v>
          </cell>
          <cell r="Q1105">
            <v>3.2646999999999999</v>
          </cell>
        </row>
        <row r="1106">
          <cell r="K1106">
            <v>18.25</v>
          </cell>
          <cell r="Q1106">
            <v>3.3742000000000001</v>
          </cell>
        </row>
        <row r="1107">
          <cell r="K1107">
            <v>17.91</v>
          </cell>
          <cell r="Q1107">
            <v>3.4685000000000001</v>
          </cell>
        </row>
        <row r="1108">
          <cell r="K1108">
            <v>18.09</v>
          </cell>
          <cell r="Q1108">
            <v>3.8058999999999998</v>
          </cell>
        </row>
        <row r="1109">
          <cell r="K1109">
            <v>18.68</v>
          </cell>
          <cell r="Q1109">
            <v>3.7467000000000001</v>
          </cell>
        </row>
        <row r="1110">
          <cell r="K1110">
            <v>18.010000000000002</v>
          </cell>
          <cell r="Q1110">
            <v>3.9986999999999999</v>
          </cell>
        </row>
        <row r="1111">
          <cell r="K1111">
            <v>17.66</v>
          </cell>
          <cell r="Q1111">
            <v>3.9241999999999999</v>
          </cell>
        </row>
        <row r="1112">
          <cell r="K1112">
            <v>18.07</v>
          </cell>
          <cell r="Q1112">
            <v>3.9636</v>
          </cell>
        </row>
        <row r="1113">
          <cell r="K1113">
            <v>18.579999999999998</v>
          </cell>
          <cell r="Q1113">
            <v>4.0929000000000002</v>
          </cell>
        </row>
        <row r="1114">
          <cell r="K1114">
            <v>18.82</v>
          </cell>
          <cell r="Q1114">
            <v>3.9460999999999999</v>
          </cell>
        </row>
        <row r="1115">
          <cell r="K1115">
            <v>19.29</v>
          </cell>
          <cell r="Q1115">
            <v>3.8694000000000002</v>
          </cell>
        </row>
        <row r="1116">
          <cell r="K1116">
            <v>19.11</v>
          </cell>
          <cell r="Q1116">
            <v>3.9592999999999998</v>
          </cell>
        </row>
        <row r="1117">
          <cell r="K1117">
            <v>18.54</v>
          </cell>
          <cell r="Q1117">
            <v>4.0709999999999997</v>
          </cell>
        </row>
        <row r="1118">
          <cell r="K1118">
            <v>18.57</v>
          </cell>
          <cell r="Q1118">
            <v>4.1235999999999997</v>
          </cell>
        </row>
        <row r="1119">
          <cell r="K1119">
            <v>19.11</v>
          </cell>
          <cell r="Q1119">
            <v>4.2266000000000004</v>
          </cell>
        </row>
        <row r="1120">
          <cell r="K1120">
            <v>19.059999999999999</v>
          </cell>
          <cell r="Q1120">
            <v>4.1871</v>
          </cell>
        </row>
        <row r="1121">
          <cell r="K1121">
            <v>18.87</v>
          </cell>
          <cell r="Q1121">
            <v>4.0621999999999998</v>
          </cell>
        </row>
        <row r="1122">
          <cell r="K1122">
            <v>18.59</v>
          </cell>
          <cell r="Q1122">
            <v>4.0688000000000004</v>
          </cell>
        </row>
        <row r="1123">
          <cell r="K1123">
            <v>19.18</v>
          </cell>
          <cell r="Q1123">
            <v>4.1871</v>
          </cell>
        </row>
        <row r="1124">
          <cell r="K1124">
            <v>19.059999999999999</v>
          </cell>
          <cell r="Q1124">
            <v>4.1761999999999997</v>
          </cell>
        </row>
        <row r="1125">
          <cell r="K1125">
            <v>18.82</v>
          </cell>
          <cell r="Q1125">
            <v>4.1345999999999998</v>
          </cell>
        </row>
        <row r="1126">
          <cell r="K1126">
            <v>19.53</v>
          </cell>
          <cell r="Q1126">
            <v>4.0731999999999999</v>
          </cell>
        </row>
        <row r="1127">
          <cell r="K1127">
            <v>19.350000000000001</v>
          </cell>
          <cell r="Q1127">
            <v>4.2024999999999997</v>
          </cell>
        </row>
        <row r="1128">
          <cell r="K1128">
            <v>19.68</v>
          </cell>
          <cell r="Q1128">
            <v>4.1761999999999997</v>
          </cell>
        </row>
        <row r="1129">
          <cell r="K1129">
            <v>19.79</v>
          </cell>
          <cell r="Q1129">
            <v>4.1235999999999997</v>
          </cell>
        </row>
        <row r="1130">
          <cell r="K1130">
            <v>19.77</v>
          </cell>
          <cell r="Q1130">
            <v>4.2792000000000003</v>
          </cell>
        </row>
        <row r="1131">
          <cell r="K1131">
            <v>19.739999999999998</v>
          </cell>
          <cell r="Q1131">
            <v>4.2397</v>
          </cell>
        </row>
        <row r="1132">
          <cell r="K1132">
            <v>19.600000000000001</v>
          </cell>
          <cell r="Q1132">
            <v>4.3120000000000003</v>
          </cell>
        </row>
        <row r="1133">
          <cell r="K1133">
            <v>19.34</v>
          </cell>
          <cell r="Q1133">
            <v>4.3361000000000001</v>
          </cell>
        </row>
        <row r="1134">
          <cell r="K1134">
            <v>19.34</v>
          </cell>
          <cell r="Q1134">
            <v>4.3316999999999997</v>
          </cell>
        </row>
        <row r="1135">
          <cell r="K1135">
            <v>18.97</v>
          </cell>
          <cell r="Q1135">
            <v>4.3251999999999997</v>
          </cell>
        </row>
        <row r="1136">
          <cell r="K1136">
            <v>19.010000000000002</v>
          </cell>
          <cell r="Q1136">
            <v>4.2945000000000002</v>
          </cell>
        </row>
        <row r="1137">
          <cell r="K1137">
            <v>19.059999999999999</v>
          </cell>
          <cell r="Q1137">
            <v>4.2374999999999998</v>
          </cell>
        </row>
        <row r="1138">
          <cell r="K1138">
            <v>18.420000000000002</v>
          </cell>
          <cell r="Q1138">
            <v>4.2374999999999998</v>
          </cell>
        </row>
        <row r="1139">
          <cell r="K1139">
            <v>18.32</v>
          </cell>
          <cell r="Q1139">
            <v>4.1565000000000003</v>
          </cell>
        </row>
        <row r="1140">
          <cell r="K1140">
            <v>18.559999999999999</v>
          </cell>
          <cell r="Q1140">
            <v>4.1651999999999996</v>
          </cell>
        </row>
        <row r="1141">
          <cell r="K1141">
            <v>18.38</v>
          </cell>
          <cell r="Q1141">
            <v>4.1761999999999997</v>
          </cell>
        </row>
        <row r="1142">
          <cell r="K1142">
            <v>18.07</v>
          </cell>
          <cell r="Q1142">
            <v>4.0359999999999996</v>
          </cell>
        </row>
        <row r="1143">
          <cell r="K1143">
            <v>18.46</v>
          </cell>
          <cell r="Q1143">
            <v>4.0140000000000002</v>
          </cell>
        </row>
        <row r="1144">
          <cell r="K1144">
            <v>18.420000000000002</v>
          </cell>
          <cell r="Q1144">
            <v>4.0666000000000002</v>
          </cell>
        </row>
        <row r="1145">
          <cell r="K1145">
            <v>18.920000000000002</v>
          </cell>
          <cell r="Q1145">
            <v>4.0271999999999997</v>
          </cell>
        </row>
        <row r="1146">
          <cell r="K1146">
            <v>18.97</v>
          </cell>
          <cell r="Q1146">
            <v>3.9592999999999998</v>
          </cell>
        </row>
        <row r="1147">
          <cell r="K1147">
            <v>18.940000000000001</v>
          </cell>
          <cell r="Q1147">
            <v>4.0446999999999997</v>
          </cell>
        </row>
        <row r="1148">
          <cell r="K1148">
            <v>18.57</v>
          </cell>
          <cell r="Q1148">
            <v>4.0359999999999996</v>
          </cell>
        </row>
        <row r="1149">
          <cell r="K1149">
            <v>18.649999999999999</v>
          </cell>
          <cell r="Q1149">
            <v>4.1455000000000002</v>
          </cell>
        </row>
        <row r="1150">
          <cell r="K1150">
            <v>19.07</v>
          </cell>
          <cell r="Q1150">
            <v>4.1565000000000003</v>
          </cell>
        </row>
        <row r="1151">
          <cell r="K1151">
            <v>18.989999999999998</v>
          </cell>
          <cell r="Q1151">
            <v>4.1498999999999997</v>
          </cell>
        </row>
        <row r="1152">
          <cell r="K1152">
            <v>19.21</v>
          </cell>
          <cell r="Q1152">
            <v>4.0688000000000004</v>
          </cell>
        </row>
        <row r="1153">
          <cell r="K1153">
            <v>19.59</v>
          </cell>
          <cell r="Q1153">
            <v>4.0862999999999996</v>
          </cell>
        </row>
        <row r="1154">
          <cell r="K1154">
            <v>19.920000000000002</v>
          </cell>
          <cell r="Q1154">
            <v>4.1783999999999999</v>
          </cell>
        </row>
        <row r="1155">
          <cell r="K1155">
            <v>20.350000000000001</v>
          </cell>
          <cell r="Q1155">
            <v>4.1608000000000001</v>
          </cell>
        </row>
        <row r="1156">
          <cell r="K1156">
            <v>20.34</v>
          </cell>
          <cell r="Q1156">
            <v>4.2089999999999996</v>
          </cell>
        </row>
        <row r="1157">
          <cell r="K1157">
            <v>20.61</v>
          </cell>
          <cell r="Q1157">
            <v>4.2923</v>
          </cell>
        </row>
        <row r="1158">
          <cell r="K1158">
            <v>20.71</v>
          </cell>
          <cell r="Q1158">
            <v>4.3951000000000002</v>
          </cell>
        </row>
        <row r="1159">
          <cell r="K1159">
            <v>20.87</v>
          </cell>
          <cell r="Q1159">
            <v>4.49</v>
          </cell>
        </row>
        <row r="1160">
          <cell r="K1160">
            <v>20.99</v>
          </cell>
          <cell r="Q1160">
            <v>4.4878</v>
          </cell>
        </row>
        <row r="1161">
          <cell r="K1161">
            <v>20.74</v>
          </cell>
          <cell r="Q1161">
            <v>4.5472999999999999</v>
          </cell>
        </row>
        <row r="1162">
          <cell r="K1162">
            <v>20.94</v>
          </cell>
          <cell r="Q1162">
            <v>4.5693999999999999</v>
          </cell>
        </row>
        <row r="1163">
          <cell r="K1163">
            <v>20.85</v>
          </cell>
          <cell r="Q1163">
            <v>4.6047000000000002</v>
          </cell>
        </row>
        <row r="1164">
          <cell r="K1164">
            <v>20.22</v>
          </cell>
          <cell r="Q1164">
            <v>4.6311999999999998</v>
          </cell>
        </row>
        <row r="1165">
          <cell r="K1165">
            <v>19.690000000000001</v>
          </cell>
          <cell r="Q1165">
            <v>4.5759999999999996</v>
          </cell>
        </row>
        <row r="1166">
          <cell r="K1166">
            <v>19.940000000000001</v>
          </cell>
          <cell r="Q1166">
            <v>4.6200999999999999</v>
          </cell>
        </row>
        <row r="1167">
          <cell r="K1167">
            <v>20.25</v>
          </cell>
          <cell r="Q1167">
            <v>4.6002999999999998</v>
          </cell>
        </row>
        <row r="1168">
          <cell r="K1168">
            <v>20.66</v>
          </cell>
          <cell r="Q1168">
            <v>4.4612999999999996</v>
          </cell>
        </row>
        <row r="1169">
          <cell r="K1169">
            <v>19.97</v>
          </cell>
          <cell r="Q1169">
            <v>4.3442999999999996</v>
          </cell>
        </row>
        <row r="1170">
          <cell r="K1170">
            <v>19.87</v>
          </cell>
          <cell r="Q1170">
            <v>4.3994999999999997</v>
          </cell>
        </row>
        <row r="1171">
          <cell r="K1171">
            <v>21.26</v>
          </cell>
          <cell r="Q1171">
            <v>4.4679000000000002</v>
          </cell>
        </row>
        <row r="1172">
          <cell r="K1172">
            <v>21.63</v>
          </cell>
          <cell r="Q1172">
            <v>4.5583999999999998</v>
          </cell>
        </row>
        <row r="1173">
          <cell r="K1173">
            <v>21.24</v>
          </cell>
          <cell r="Q1173">
            <v>4.4061000000000003</v>
          </cell>
        </row>
        <row r="1174">
          <cell r="K1174">
            <v>21.5</v>
          </cell>
          <cell r="Q1174">
            <v>4.3841000000000001</v>
          </cell>
        </row>
        <row r="1175">
          <cell r="K1175">
            <v>21.42</v>
          </cell>
          <cell r="Q1175">
            <v>4.6906999999999996</v>
          </cell>
        </row>
        <row r="1176">
          <cell r="K1176">
            <v>21.74</v>
          </cell>
          <cell r="Q1176">
            <v>4.7724000000000002</v>
          </cell>
        </row>
        <row r="1177">
          <cell r="K1177">
            <v>21.04</v>
          </cell>
          <cell r="Q1177">
            <v>4.6863000000000001</v>
          </cell>
        </row>
        <row r="1178">
          <cell r="K1178">
            <v>20.67</v>
          </cell>
          <cell r="Q1178">
            <v>4.7436999999999996</v>
          </cell>
        </row>
        <row r="1179">
          <cell r="K1179">
            <v>20.18</v>
          </cell>
          <cell r="Q1179">
            <v>4.726</v>
          </cell>
        </row>
        <row r="1180">
          <cell r="K1180">
            <v>20.57</v>
          </cell>
          <cell r="Q1180">
            <v>4.7965999999999998</v>
          </cell>
        </row>
        <row r="1181">
          <cell r="K1181">
            <v>20.32</v>
          </cell>
          <cell r="Q1181">
            <v>4.6421999999999999</v>
          </cell>
        </row>
        <row r="1182">
          <cell r="K1182">
            <v>20.49</v>
          </cell>
          <cell r="Q1182">
            <v>4.5606</v>
          </cell>
        </row>
        <row r="1183">
          <cell r="K1183">
            <v>20.72</v>
          </cell>
          <cell r="Q1183">
            <v>4.4524999999999997</v>
          </cell>
        </row>
        <row r="1184">
          <cell r="K1184">
            <v>20.63</v>
          </cell>
          <cell r="Q1184">
            <v>4.5385</v>
          </cell>
        </row>
        <row r="1185">
          <cell r="K1185">
            <v>21.51</v>
          </cell>
          <cell r="Q1185">
            <v>4.4832999999999998</v>
          </cell>
        </row>
        <row r="1186">
          <cell r="K1186">
            <v>21.64</v>
          </cell>
          <cell r="Q1186">
            <v>4.5209000000000001</v>
          </cell>
        </row>
        <row r="1187">
          <cell r="K1187">
            <v>21.74</v>
          </cell>
          <cell r="Q1187">
            <v>4.5716000000000001</v>
          </cell>
        </row>
        <row r="1188">
          <cell r="K1188">
            <v>21.51</v>
          </cell>
          <cell r="Q1188">
            <v>4.5517000000000003</v>
          </cell>
        </row>
        <row r="1189">
          <cell r="K1189">
            <v>21.93</v>
          </cell>
          <cell r="Q1189">
            <v>4.7458999999999998</v>
          </cell>
        </row>
        <row r="1190">
          <cell r="K1190">
            <v>21.75</v>
          </cell>
          <cell r="Q1190">
            <v>4.7746000000000004</v>
          </cell>
        </row>
        <row r="1191">
          <cell r="K1191">
            <v>22.2</v>
          </cell>
          <cell r="Q1191">
            <v>4.7965999999999998</v>
          </cell>
        </row>
        <row r="1192">
          <cell r="K1192">
            <v>22.33</v>
          </cell>
          <cell r="Q1192">
            <v>4.7458999999999998</v>
          </cell>
        </row>
        <row r="1193">
          <cell r="K1193">
            <v>21.98</v>
          </cell>
          <cell r="Q1193">
            <v>4.8385999999999996</v>
          </cell>
        </row>
        <row r="1194">
          <cell r="K1194">
            <v>22.24</v>
          </cell>
          <cell r="Q1194">
            <v>4.7988999999999997</v>
          </cell>
        </row>
        <row r="1195">
          <cell r="K1195">
            <v>22.01</v>
          </cell>
          <cell r="Q1195">
            <v>4.8981000000000003</v>
          </cell>
        </row>
        <row r="1196">
          <cell r="K1196">
            <v>22.14</v>
          </cell>
          <cell r="Q1196">
            <v>4.9268000000000001</v>
          </cell>
        </row>
        <row r="1197">
          <cell r="K1197">
            <v>22.13</v>
          </cell>
          <cell r="Q1197">
            <v>4.8495999999999997</v>
          </cell>
        </row>
        <row r="1198">
          <cell r="K1198">
            <v>22.3</v>
          </cell>
          <cell r="Q1198">
            <v>4.907</v>
          </cell>
        </row>
        <row r="1199">
          <cell r="K1199">
            <v>21.89</v>
          </cell>
          <cell r="Q1199">
            <v>4.8562000000000003</v>
          </cell>
        </row>
        <row r="1200">
          <cell r="K1200">
            <v>21.44</v>
          </cell>
          <cell r="Q1200">
            <v>4.8849</v>
          </cell>
        </row>
        <row r="1201">
          <cell r="K1201">
            <v>21.21</v>
          </cell>
          <cell r="Q1201">
            <v>4.8826999999999998</v>
          </cell>
        </row>
        <row r="1202">
          <cell r="K1202">
            <v>21.43</v>
          </cell>
          <cell r="Q1202">
            <v>4.9202000000000004</v>
          </cell>
        </row>
        <row r="1203">
          <cell r="K1203">
            <v>21.25</v>
          </cell>
          <cell r="Q1203">
            <v>4.8296999999999999</v>
          </cell>
        </row>
        <row r="1204">
          <cell r="K1204">
            <v>21.28</v>
          </cell>
          <cell r="Q1204">
            <v>4.7305000000000001</v>
          </cell>
        </row>
        <row r="1205">
          <cell r="K1205">
            <v>21.88</v>
          </cell>
          <cell r="Q1205">
            <v>4.6797000000000004</v>
          </cell>
        </row>
        <row r="1206">
          <cell r="K1206">
            <v>21.99</v>
          </cell>
          <cell r="Q1206">
            <v>4.7282000000000002</v>
          </cell>
        </row>
        <row r="1207">
          <cell r="K1207">
            <v>21.96</v>
          </cell>
          <cell r="Q1207">
            <v>4.6885000000000003</v>
          </cell>
        </row>
        <row r="1208">
          <cell r="K1208">
            <v>21.4</v>
          </cell>
          <cell r="Q1208">
            <v>4.6951999999999998</v>
          </cell>
        </row>
        <row r="1209">
          <cell r="K1209">
            <v>21.58</v>
          </cell>
          <cell r="Q1209">
            <v>4.8274999999999997</v>
          </cell>
        </row>
        <row r="1210">
          <cell r="K1210">
            <v>21.78</v>
          </cell>
          <cell r="Q1210">
            <v>4.8517999999999999</v>
          </cell>
        </row>
        <row r="1211">
          <cell r="K1211">
            <v>21.94</v>
          </cell>
          <cell r="Q1211">
            <v>4.8452000000000002</v>
          </cell>
        </row>
        <row r="1212">
          <cell r="K1212">
            <v>22.11</v>
          </cell>
          <cell r="Q1212">
            <v>4.7215999999999996</v>
          </cell>
        </row>
        <row r="1213">
          <cell r="K1213">
            <v>22.32</v>
          </cell>
          <cell r="Q1213">
            <v>4.7613000000000003</v>
          </cell>
        </row>
        <row r="1214">
          <cell r="K1214">
            <v>22.23</v>
          </cell>
          <cell r="Q1214">
            <v>4.8055000000000003</v>
          </cell>
        </row>
        <row r="1215">
          <cell r="K1215">
            <v>22.2</v>
          </cell>
          <cell r="Q1215">
            <v>4.8407999999999998</v>
          </cell>
        </row>
        <row r="1216">
          <cell r="K1216">
            <v>22.16</v>
          </cell>
          <cell r="Q1216">
            <v>4.8783000000000003</v>
          </cell>
        </row>
        <row r="1217">
          <cell r="K1217">
            <v>22.16</v>
          </cell>
          <cell r="Q1217">
            <v>4.9245999999999999</v>
          </cell>
        </row>
        <row r="1218">
          <cell r="K1218">
            <v>21.88</v>
          </cell>
          <cell r="Q1218">
            <v>4.9047999999999998</v>
          </cell>
        </row>
        <row r="1219">
          <cell r="K1219">
            <v>21.94</v>
          </cell>
          <cell r="Q1219">
            <v>4.8981000000000003</v>
          </cell>
        </row>
        <row r="1220">
          <cell r="K1220">
            <v>21.77</v>
          </cell>
          <cell r="Q1220">
            <v>4.8893000000000004</v>
          </cell>
        </row>
        <row r="1221">
          <cell r="K1221">
            <v>21.56</v>
          </cell>
          <cell r="Q1221">
            <v>4.8893000000000004</v>
          </cell>
        </row>
        <row r="1222">
          <cell r="K1222">
            <v>21.97</v>
          </cell>
          <cell r="Q1222">
            <v>4.8448000000000002</v>
          </cell>
        </row>
        <row r="1223">
          <cell r="K1223">
            <v>21.88</v>
          </cell>
          <cell r="Q1223">
            <v>4.8581000000000003</v>
          </cell>
        </row>
        <row r="1224">
          <cell r="K1224">
            <v>22.52</v>
          </cell>
          <cell r="Q1224">
            <v>4.8204000000000002</v>
          </cell>
        </row>
        <row r="1225">
          <cell r="K1225">
            <v>22.76</v>
          </cell>
          <cell r="Q1225">
            <v>4.7739000000000003</v>
          </cell>
        </row>
        <row r="1226">
          <cell r="K1226">
            <v>22.86</v>
          </cell>
          <cell r="Q1226">
            <v>4.8647</v>
          </cell>
        </row>
        <row r="1227">
          <cell r="K1227">
            <v>22.72</v>
          </cell>
          <cell r="Q1227">
            <v>4.8448000000000002</v>
          </cell>
        </row>
        <row r="1228">
          <cell r="K1228">
            <v>22.66</v>
          </cell>
          <cell r="Q1228">
            <v>4.9865000000000004</v>
          </cell>
        </row>
        <row r="1229">
          <cell r="K1229">
            <v>22.13</v>
          </cell>
          <cell r="Q1229">
            <v>5.0396000000000001</v>
          </cell>
        </row>
        <row r="1230">
          <cell r="K1230">
            <v>21.52</v>
          </cell>
          <cell r="Q1230">
            <v>5.0617999999999999</v>
          </cell>
        </row>
        <row r="1231">
          <cell r="K1231">
            <v>21.62</v>
          </cell>
          <cell r="Q1231">
            <v>5.0308000000000002</v>
          </cell>
        </row>
        <row r="1232">
          <cell r="K1232">
            <v>21.57</v>
          </cell>
          <cell r="Q1232">
            <v>5.0175000000000001</v>
          </cell>
        </row>
        <row r="1233">
          <cell r="K1233">
            <v>21.41</v>
          </cell>
          <cell r="Q1233">
            <v>4.9001000000000001</v>
          </cell>
        </row>
        <row r="1234">
          <cell r="K1234">
            <v>21.13</v>
          </cell>
          <cell r="Q1234">
            <v>4.7651000000000003</v>
          </cell>
        </row>
        <row r="1235">
          <cell r="K1235">
            <v>21.17</v>
          </cell>
          <cell r="Q1235">
            <v>4.7872000000000003</v>
          </cell>
        </row>
        <row r="1236">
          <cell r="K1236">
            <v>20.86</v>
          </cell>
          <cell r="Q1236">
            <v>4.7760999999999996</v>
          </cell>
        </row>
        <row r="1237">
          <cell r="K1237">
            <v>21.17</v>
          </cell>
          <cell r="Q1237">
            <v>4.7407000000000004</v>
          </cell>
        </row>
        <row r="1238">
          <cell r="K1238">
            <v>21.12</v>
          </cell>
          <cell r="Q1238">
            <v>4.6787000000000001</v>
          </cell>
        </row>
        <row r="1239">
          <cell r="K1239">
            <v>20.84</v>
          </cell>
          <cell r="Q1239">
            <v>4.6875999999999998</v>
          </cell>
        </row>
        <row r="1240">
          <cell r="K1240">
            <v>20.36</v>
          </cell>
          <cell r="Q1240">
            <v>4.6189</v>
          </cell>
        </row>
        <row r="1241">
          <cell r="K1241">
            <v>20.34</v>
          </cell>
          <cell r="Q1241">
            <v>4.6875999999999998</v>
          </cell>
        </row>
        <row r="1242">
          <cell r="K1242">
            <v>20.39</v>
          </cell>
          <cell r="Q1242">
            <v>4.6764999999999999</v>
          </cell>
        </row>
        <row r="1243">
          <cell r="K1243">
            <v>20.54</v>
          </cell>
          <cell r="Q1243">
            <v>4.6144999999999996</v>
          </cell>
        </row>
        <row r="1244">
          <cell r="K1244">
            <v>20.57</v>
          </cell>
          <cell r="Q1244">
            <v>4.5082000000000004</v>
          </cell>
        </row>
        <row r="1245">
          <cell r="K1245">
            <v>20.8</v>
          </cell>
          <cell r="Q1245">
            <v>4.5038</v>
          </cell>
        </row>
        <row r="1246">
          <cell r="K1246">
            <v>20.74</v>
          </cell>
          <cell r="Q1246">
            <v>4.5148999999999999</v>
          </cell>
        </row>
        <row r="1247">
          <cell r="K1247">
            <v>20.72</v>
          </cell>
          <cell r="Q1247">
            <v>4.5480999999999998</v>
          </cell>
        </row>
        <row r="1248">
          <cell r="K1248">
            <v>20.91</v>
          </cell>
          <cell r="Q1248">
            <v>4.5547000000000004</v>
          </cell>
        </row>
        <row r="1249">
          <cell r="K1249">
            <v>21.19</v>
          </cell>
          <cell r="Q1249">
            <v>4.6055999999999999</v>
          </cell>
        </row>
        <row r="1250">
          <cell r="K1250">
            <v>21.32</v>
          </cell>
          <cell r="Q1250">
            <v>4.5923999999999996</v>
          </cell>
        </row>
        <row r="1251">
          <cell r="K1251">
            <v>21.81</v>
          </cell>
          <cell r="Q1251">
            <v>4.5879000000000003</v>
          </cell>
        </row>
        <row r="1252">
          <cell r="K1252">
            <v>22.42</v>
          </cell>
          <cell r="Q1252">
            <v>4.63</v>
          </cell>
        </row>
        <row r="1253">
          <cell r="K1253">
            <v>22.19</v>
          </cell>
          <cell r="Q1253">
            <v>4.6920000000000002</v>
          </cell>
        </row>
        <row r="1254">
          <cell r="K1254">
            <v>22.03</v>
          </cell>
          <cell r="Q1254">
            <v>4.7207999999999997</v>
          </cell>
        </row>
        <row r="1255">
          <cell r="K1255">
            <v>22.19</v>
          </cell>
          <cell r="Q1255">
            <v>4.8292999999999999</v>
          </cell>
        </row>
        <row r="1256">
          <cell r="K1256">
            <v>22.05</v>
          </cell>
          <cell r="Q1256">
            <v>4.9644000000000004</v>
          </cell>
        </row>
        <row r="1257">
          <cell r="K1257">
            <v>21.99</v>
          </cell>
          <cell r="Q1257">
            <v>4.9134000000000002</v>
          </cell>
        </row>
        <row r="1258">
          <cell r="K1258">
            <v>21.87</v>
          </cell>
          <cell r="Q1258">
            <v>4.8780000000000001</v>
          </cell>
        </row>
        <row r="1259">
          <cell r="K1259">
            <v>21.3</v>
          </cell>
          <cell r="Q1259">
            <v>4.9134000000000002</v>
          </cell>
        </row>
        <row r="1260">
          <cell r="K1260">
            <v>21.45</v>
          </cell>
          <cell r="Q1260">
            <v>4.8823999999999996</v>
          </cell>
        </row>
        <row r="1261">
          <cell r="K1261">
            <v>21.1</v>
          </cell>
          <cell r="Q1261">
            <v>4.8691000000000004</v>
          </cell>
        </row>
        <row r="1262">
          <cell r="K1262">
            <v>21.09</v>
          </cell>
          <cell r="Q1262">
            <v>4.8426</v>
          </cell>
        </row>
        <row r="1263">
          <cell r="K1263">
            <v>20.89</v>
          </cell>
          <cell r="Q1263">
            <v>4.7164000000000001</v>
          </cell>
        </row>
        <row r="1264">
          <cell r="K1264">
            <v>20.9</v>
          </cell>
          <cell r="Q1264">
            <v>4.7496</v>
          </cell>
        </row>
        <row r="1265">
          <cell r="K1265">
            <v>21.32</v>
          </cell>
          <cell r="Q1265">
            <v>4.6721000000000004</v>
          </cell>
        </row>
        <row r="1266">
          <cell r="K1266">
            <v>21.42</v>
          </cell>
          <cell r="Q1266">
            <v>4.6699000000000002</v>
          </cell>
        </row>
        <row r="1267">
          <cell r="K1267">
            <v>21.83</v>
          </cell>
          <cell r="Q1267">
            <v>4.6256000000000004</v>
          </cell>
        </row>
        <row r="1268">
          <cell r="K1268">
            <v>21.8</v>
          </cell>
          <cell r="Q1268">
            <v>4.6277999999999997</v>
          </cell>
        </row>
        <row r="1269">
          <cell r="K1269">
            <v>21.9</v>
          </cell>
          <cell r="Q1269">
            <v>4.7207999999999997</v>
          </cell>
        </row>
        <row r="1270">
          <cell r="K1270">
            <v>22.04</v>
          </cell>
          <cell r="Q1270">
            <v>4.7428999999999997</v>
          </cell>
        </row>
        <row r="1271">
          <cell r="K1271">
            <v>22.34</v>
          </cell>
          <cell r="Q1271">
            <v>4.8337000000000003</v>
          </cell>
        </row>
        <row r="1272">
          <cell r="K1272">
            <v>22.83</v>
          </cell>
          <cell r="Q1272">
            <v>4.8270999999999997</v>
          </cell>
        </row>
        <row r="1273">
          <cell r="K1273">
            <v>22.8</v>
          </cell>
          <cell r="Q1273">
            <v>4.8491999999999997</v>
          </cell>
        </row>
        <row r="1274">
          <cell r="K1274">
            <v>22.8</v>
          </cell>
          <cell r="Q1274">
            <v>4.8802000000000003</v>
          </cell>
        </row>
        <row r="1275">
          <cell r="K1275">
            <v>22.39</v>
          </cell>
          <cell r="Q1275">
            <v>4.9466000000000001</v>
          </cell>
        </row>
        <row r="1276">
          <cell r="K1276">
            <v>22.34</v>
          </cell>
          <cell r="Q1276">
            <v>5.0551000000000004</v>
          </cell>
        </row>
        <row r="1277">
          <cell r="K1277">
            <v>22.6</v>
          </cell>
          <cell r="Q1277">
            <v>5.0484999999999998</v>
          </cell>
        </row>
        <row r="1278">
          <cell r="K1278">
            <v>22.14</v>
          </cell>
          <cell r="Q1278">
            <v>5.0484999999999998</v>
          </cell>
        </row>
        <row r="1279">
          <cell r="K1279">
            <v>22.6</v>
          </cell>
          <cell r="Q1279">
            <v>4.9577</v>
          </cell>
        </row>
        <row r="1280">
          <cell r="K1280">
            <v>22.09</v>
          </cell>
          <cell r="Q1280">
            <v>4.9466000000000001</v>
          </cell>
        </row>
        <row r="1281">
          <cell r="K1281">
            <v>22.08</v>
          </cell>
          <cell r="Q1281">
            <v>5.0042</v>
          </cell>
        </row>
        <row r="1282">
          <cell r="K1282">
            <v>22.44</v>
          </cell>
          <cell r="Q1282">
            <v>4.9024000000000001</v>
          </cell>
        </row>
        <row r="1283">
          <cell r="K1283">
            <v>22.66</v>
          </cell>
          <cell r="Q1283">
            <v>5.0042</v>
          </cell>
        </row>
        <row r="1284">
          <cell r="K1284">
            <v>22.64</v>
          </cell>
          <cell r="Q1284">
            <v>4.8913000000000002</v>
          </cell>
        </row>
        <row r="1285">
          <cell r="K1285">
            <v>22.83</v>
          </cell>
          <cell r="Q1285">
            <v>4.8070000000000004</v>
          </cell>
        </row>
        <row r="1286">
          <cell r="K1286">
            <v>22.48</v>
          </cell>
          <cell r="Q1286">
            <v>4.8853999999999997</v>
          </cell>
        </row>
        <row r="1287">
          <cell r="K1287">
            <v>21.91</v>
          </cell>
          <cell r="Q1287">
            <v>4.9333</v>
          </cell>
        </row>
        <row r="1288">
          <cell r="K1288">
            <v>21.95</v>
          </cell>
          <cell r="Q1288">
            <v>4.9288999999999996</v>
          </cell>
        </row>
        <row r="1289">
          <cell r="K1289">
            <v>22.59</v>
          </cell>
          <cell r="Q1289">
            <v>4.9702999999999999</v>
          </cell>
        </row>
        <row r="1290">
          <cell r="K1290">
            <v>22.78</v>
          </cell>
          <cell r="Q1290">
            <v>4.8940999999999999</v>
          </cell>
        </row>
        <row r="1291">
          <cell r="K1291">
            <v>23.31</v>
          </cell>
          <cell r="Q1291">
            <v>4.7699999999999996</v>
          </cell>
        </row>
        <row r="1292">
          <cell r="K1292">
            <v>23.161999999999999</v>
          </cell>
          <cell r="Q1292">
            <v>4.7786999999999997</v>
          </cell>
        </row>
        <row r="1293">
          <cell r="K1293">
            <v>23.12</v>
          </cell>
          <cell r="Q1293">
            <v>4.9180000000000001</v>
          </cell>
        </row>
        <row r="1294">
          <cell r="K1294">
            <v>22.88</v>
          </cell>
          <cell r="Q1294">
            <v>4.9593999999999996</v>
          </cell>
        </row>
        <row r="1295">
          <cell r="K1295">
            <v>24.34</v>
          </cell>
          <cell r="Q1295">
            <v>5.0747999999999998</v>
          </cell>
        </row>
        <row r="1296">
          <cell r="K1296">
            <v>24.43</v>
          </cell>
          <cell r="Q1296">
            <v>5.0426000000000002</v>
          </cell>
        </row>
        <row r="1297">
          <cell r="K1297">
            <v>24.46</v>
          </cell>
          <cell r="Q1297">
            <v>5.0334000000000003</v>
          </cell>
        </row>
        <row r="1298">
          <cell r="K1298">
            <v>24.73</v>
          </cell>
          <cell r="Q1298">
            <v>4.9812000000000003</v>
          </cell>
        </row>
        <row r="1299">
          <cell r="K1299">
            <v>24.95</v>
          </cell>
          <cell r="Q1299">
            <v>5.2990000000000004</v>
          </cell>
        </row>
        <row r="1300">
          <cell r="K1300">
            <v>24.97</v>
          </cell>
          <cell r="Q1300">
            <v>5.3186</v>
          </cell>
        </row>
        <row r="1301">
          <cell r="K1301">
            <v>25.01</v>
          </cell>
          <cell r="Q1301">
            <v>5.3251999999999997</v>
          </cell>
        </row>
        <row r="1302">
          <cell r="K1302">
            <v>24.93</v>
          </cell>
          <cell r="Q1302">
            <v>5.3838999999999997</v>
          </cell>
        </row>
        <row r="1303">
          <cell r="K1303">
            <v>24.53</v>
          </cell>
          <cell r="Q1303">
            <v>5.4318</v>
          </cell>
        </row>
        <row r="1304">
          <cell r="K1304">
            <v>24.85</v>
          </cell>
          <cell r="Q1304">
            <v>5.4362000000000004</v>
          </cell>
        </row>
        <row r="1305">
          <cell r="K1305">
            <v>24.82</v>
          </cell>
          <cell r="Q1305">
            <v>5.4448999999999996</v>
          </cell>
        </row>
        <row r="1306">
          <cell r="K1306">
            <v>24.46</v>
          </cell>
          <cell r="Q1306">
            <v>5.4275000000000002</v>
          </cell>
        </row>
        <row r="1307">
          <cell r="K1307">
            <v>24.38</v>
          </cell>
          <cell r="Q1307">
            <v>5.3403999999999998</v>
          </cell>
        </row>
        <row r="1308">
          <cell r="K1308">
            <v>24.68</v>
          </cell>
          <cell r="Q1308">
            <v>5.4100999999999999</v>
          </cell>
        </row>
        <row r="1309">
          <cell r="K1309">
            <v>24.69</v>
          </cell>
          <cell r="Q1309">
            <v>5.4035000000000002</v>
          </cell>
        </row>
        <row r="1310">
          <cell r="K1310">
            <v>24.56</v>
          </cell>
          <cell r="Q1310">
            <v>5.3251999999999997</v>
          </cell>
        </row>
        <row r="1311">
          <cell r="K1311">
            <v>24.8</v>
          </cell>
          <cell r="Q1311">
            <v>5.3076999999999996</v>
          </cell>
        </row>
        <row r="1312">
          <cell r="K1312">
            <v>25.34</v>
          </cell>
          <cell r="Q1312">
            <v>5.3730000000000002</v>
          </cell>
        </row>
        <row r="1313">
          <cell r="K1313">
            <v>25.24</v>
          </cell>
          <cell r="Q1313">
            <v>5.3752000000000004</v>
          </cell>
        </row>
        <row r="1314">
          <cell r="K1314">
            <v>25.33</v>
          </cell>
          <cell r="Q1314">
            <v>5.3468999999999998</v>
          </cell>
        </row>
        <row r="1315">
          <cell r="K1315">
            <v>25.06</v>
          </cell>
          <cell r="Q1315">
            <v>5.3992000000000004</v>
          </cell>
        </row>
        <row r="1316">
          <cell r="K1316">
            <v>24.83</v>
          </cell>
          <cell r="Q1316">
            <v>5.5167000000000002</v>
          </cell>
        </row>
        <row r="1317">
          <cell r="K1317">
            <v>24.15</v>
          </cell>
          <cell r="Q1317">
            <v>5.4950000000000001</v>
          </cell>
        </row>
        <row r="1318">
          <cell r="K1318">
            <v>24.03</v>
          </cell>
          <cell r="Q1318">
            <v>5.5145999999999997</v>
          </cell>
        </row>
        <row r="1319">
          <cell r="K1319">
            <v>23.88</v>
          </cell>
          <cell r="Q1319">
            <v>5.4558</v>
          </cell>
        </row>
        <row r="1320">
          <cell r="K1320">
            <v>23.86</v>
          </cell>
          <cell r="Q1320">
            <v>5.4057000000000004</v>
          </cell>
        </row>
        <row r="1321">
          <cell r="K1321">
            <v>23.47</v>
          </cell>
          <cell r="Q1321">
            <v>5.2576999999999998</v>
          </cell>
        </row>
        <row r="1322">
          <cell r="K1322">
            <v>23.06</v>
          </cell>
          <cell r="Q1322">
            <v>5.2314999999999996</v>
          </cell>
        </row>
        <row r="1323">
          <cell r="K1323">
            <v>23.22</v>
          </cell>
          <cell r="Q1323">
            <v>5.1989000000000001</v>
          </cell>
        </row>
        <row r="1324">
          <cell r="K1324">
            <v>23.76</v>
          </cell>
          <cell r="Q1324">
            <v>5.1944999999999997</v>
          </cell>
        </row>
        <row r="1325">
          <cell r="K1325">
            <v>23.75</v>
          </cell>
          <cell r="Q1325">
            <v>5.1096000000000004</v>
          </cell>
        </row>
        <row r="1326">
          <cell r="K1326">
            <v>23.11</v>
          </cell>
          <cell r="Q1326">
            <v>5.0204000000000004</v>
          </cell>
        </row>
        <row r="1327">
          <cell r="K1327">
            <v>23.55</v>
          </cell>
          <cell r="Q1327">
            <v>5.0552000000000001</v>
          </cell>
        </row>
        <row r="1328">
          <cell r="K1328">
            <v>23.12</v>
          </cell>
          <cell r="Q1328">
            <v>5.1727999999999996</v>
          </cell>
        </row>
        <row r="1329">
          <cell r="K1329">
            <v>23.51</v>
          </cell>
          <cell r="Q1329">
            <v>5.1706000000000003</v>
          </cell>
        </row>
        <row r="1330">
          <cell r="K1330">
            <v>23.11</v>
          </cell>
          <cell r="Q1330">
            <v>5.0312000000000001</v>
          </cell>
        </row>
        <row r="1331">
          <cell r="K1331">
            <v>23.35</v>
          </cell>
          <cell r="Q1331">
            <v>5.1269999999999998</v>
          </cell>
        </row>
        <row r="1332">
          <cell r="K1332">
            <v>23.41</v>
          </cell>
          <cell r="Q1332">
            <v>5.0334000000000003</v>
          </cell>
        </row>
        <row r="1333">
          <cell r="K1333">
            <v>23.81</v>
          </cell>
          <cell r="Q1333">
            <v>5.1182999999999996</v>
          </cell>
        </row>
        <row r="1334">
          <cell r="K1334">
            <v>24.18</v>
          </cell>
          <cell r="Q1334">
            <v>5.0312000000000001</v>
          </cell>
        </row>
        <row r="1335">
          <cell r="K1335">
            <v>24.52</v>
          </cell>
          <cell r="Q1335">
            <v>5.0834999999999999</v>
          </cell>
        </row>
        <row r="1336">
          <cell r="K1336">
            <v>24.32</v>
          </cell>
          <cell r="Q1336">
            <v>5.0965999999999996</v>
          </cell>
        </row>
        <row r="1337">
          <cell r="K1337">
            <v>24.81</v>
          </cell>
          <cell r="Q1337">
            <v>5.1836000000000002</v>
          </cell>
        </row>
        <row r="1338">
          <cell r="K1338">
            <v>24.48</v>
          </cell>
          <cell r="Q1338">
            <v>5.2641999999999998</v>
          </cell>
        </row>
        <row r="1339">
          <cell r="K1339">
            <v>24.77</v>
          </cell>
          <cell r="Q1339">
            <v>5.3381999999999996</v>
          </cell>
        </row>
        <row r="1340">
          <cell r="K1340">
            <v>24.87</v>
          </cell>
          <cell r="Q1340">
            <v>5.2946999999999997</v>
          </cell>
        </row>
        <row r="1341">
          <cell r="K1341">
            <v>24.65</v>
          </cell>
          <cell r="Q1341">
            <v>5.4013999999999998</v>
          </cell>
        </row>
        <row r="1342">
          <cell r="K1342">
            <v>24.74</v>
          </cell>
          <cell r="Q1342">
            <v>5.3295000000000003</v>
          </cell>
        </row>
        <row r="1343">
          <cell r="K1343">
            <v>24.58</v>
          </cell>
          <cell r="Q1343">
            <v>5.3925999999999998</v>
          </cell>
        </row>
        <row r="1344">
          <cell r="K1344">
            <v>24.5</v>
          </cell>
          <cell r="Q1344">
            <v>5.4143999999999997</v>
          </cell>
        </row>
        <row r="1345">
          <cell r="K1345">
            <v>24.76</v>
          </cell>
          <cell r="Q1345">
            <v>5.3665000000000003</v>
          </cell>
        </row>
        <row r="1346">
          <cell r="K1346">
            <v>24.95</v>
          </cell>
          <cell r="Q1346">
            <v>5.1794000000000002</v>
          </cell>
        </row>
        <row r="1347">
          <cell r="K1347">
            <v>24.7</v>
          </cell>
          <cell r="Q1347">
            <v>5.1459000000000001</v>
          </cell>
        </row>
        <row r="1348">
          <cell r="K1348">
            <v>24.88</v>
          </cell>
          <cell r="Q1348">
            <v>5.1291000000000002</v>
          </cell>
        </row>
        <row r="1349">
          <cell r="K1349">
            <v>24.87</v>
          </cell>
          <cell r="Q1349">
            <v>5.1836000000000002</v>
          </cell>
        </row>
        <row r="1350">
          <cell r="K1350">
            <v>25.14</v>
          </cell>
          <cell r="Q1350">
            <v>5.2233000000000001</v>
          </cell>
        </row>
        <row r="1351">
          <cell r="K1351">
            <v>25.05</v>
          </cell>
          <cell r="Q1351">
            <v>5.1710000000000003</v>
          </cell>
        </row>
        <row r="1352">
          <cell r="K1352">
            <v>25.28</v>
          </cell>
          <cell r="Q1352">
            <v>5.2087000000000003</v>
          </cell>
        </row>
        <row r="1353">
          <cell r="K1353">
            <v>25.21</v>
          </cell>
          <cell r="Q1353">
            <v>5.2065999999999999</v>
          </cell>
        </row>
        <row r="1354">
          <cell r="K1354">
            <v>25.47</v>
          </cell>
          <cell r="Q1354">
            <v>5.2630999999999997</v>
          </cell>
        </row>
        <row r="1355">
          <cell r="K1355">
            <v>25.38</v>
          </cell>
          <cell r="Q1355">
            <v>5.2443</v>
          </cell>
        </row>
        <row r="1356">
          <cell r="K1356">
            <v>25.19</v>
          </cell>
          <cell r="Q1356">
            <v>5.2923999999999998</v>
          </cell>
        </row>
        <row r="1357">
          <cell r="K1357">
            <v>25.56</v>
          </cell>
          <cell r="Q1357">
            <v>5.2778</v>
          </cell>
        </row>
        <row r="1358">
          <cell r="K1358">
            <v>25.99</v>
          </cell>
          <cell r="Q1358">
            <v>5.3322000000000003</v>
          </cell>
        </row>
        <row r="1359">
          <cell r="K1359">
            <v>25.76</v>
          </cell>
          <cell r="Q1359">
            <v>5.3133999999999997</v>
          </cell>
        </row>
        <row r="1360">
          <cell r="K1360">
            <v>26.04</v>
          </cell>
          <cell r="Q1360">
            <v>5.2736000000000001</v>
          </cell>
        </row>
        <row r="1361">
          <cell r="K1361">
            <v>25.69</v>
          </cell>
          <cell r="Q1361">
            <v>5.351</v>
          </cell>
        </row>
        <row r="1362">
          <cell r="K1362">
            <v>25.57</v>
          </cell>
          <cell r="Q1362">
            <v>5.4410999999999996</v>
          </cell>
        </row>
        <row r="1363">
          <cell r="K1363">
            <v>25.54</v>
          </cell>
          <cell r="Q1363">
            <v>5.3929</v>
          </cell>
        </row>
        <row r="1364">
          <cell r="K1364">
            <v>25.71</v>
          </cell>
          <cell r="Q1364">
            <v>5.4515000000000002</v>
          </cell>
        </row>
        <row r="1365">
          <cell r="K1365">
            <v>25.46</v>
          </cell>
          <cell r="Q1365">
            <v>5.3781999999999996</v>
          </cell>
        </row>
        <row r="1366">
          <cell r="K1366">
            <v>25.58</v>
          </cell>
          <cell r="Q1366">
            <v>5.3531000000000004</v>
          </cell>
        </row>
        <row r="1367">
          <cell r="K1367">
            <v>25.83</v>
          </cell>
          <cell r="Q1367">
            <v>5.3468</v>
          </cell>
        </row>
        <row r="1368">
          <cell r="K1368">
            <v>25.91</v>
          </cell>
          <cell r="Q1368">
            <v>5.3823999999999996</v>
          </cell>
        </row>
        <row r="1369">
          <cell r="K1369">
            <v>25.83</v>
          </cell>
          <cell r="Q1369">
            <v>5.3300999999999998</v>
          </cell>
        </row>
        <row r="1370">
          <cell r="K1370">
            <v>26.13</v>
          </cell>
          <cell r="Q1370">
            <v>5.3552</v>
          </cell>
        </row>
        <row r="1371">
          <cell r="K1371">
            <v>26.2</v>
          </cell>
          <cell r="Q1371">
            <v>5.4076000000000004</v>
          </cell>
        </row>
        <row r="1372">
          <cell r="K1372">
            <v>26.35</v>
          </cell>
          <cell r="Q1372">
            <v>5.4242999999999997</v>
          </cell>
        </row>
        <row r="1373">
          <cell r="K1373">
            <v>26.3825</v>
          </cell>
          <cell r="Q1373">
            <v>5.4076000000000004</v>
          </cell>
        </row>
        <row r="1374">
          <cell r="K1374">
            <v>26.2</v>
          </cell>
          <cell r="Q1374">
            <v>5.4703999999999997</v>
          </cell>
        </row>
        <row r="1375">
          <cell r="K1375">
            <v>25.95</v>
          </cell>
          <cell r="Q1375">
            <v>5.4850000000000003</v>
          </cell>
        </row>
        <row r="1376">
          <cell r="K1376">
            <v>26.19</v>
          </cell>
          <cell r="Q1376">
            <v>5.5164</v>
          </cell>
        </row>
        <row r="1377">
          <cell r="K1377">
            <v>26.15</v>
          </cell>
          <cell r="Q1377">
            <v>5.5232000000000001</v>
          </cell>
        </row>
        <row r="1378">
          <cell r="K1378">
            <v>26.29</v>
          </cell>
          <cell r="Q1378">
            <v>5.4850000000000003</v>
          </cell>
        </row>
        <row r="1379">
          <cell r="K1379">
            <v>26.24</v>
          </cell>
          <cell r="Q1379">
            <v>5.4326999999999996</v>
          </cell>
        </row>
        <row r="1380">
          <cell r="K1380">
            <v>26.482500000000002</v>
          </cell>
          <cell r="Q1380">
            <v>5.4828999999999999</v>
          </cell>
        </row>
        <row r="1381">
          <cell r="K1381">
            <v>26.47</v>
          </cell>
          <cell r="Q1381">
            <v>5.4745999999999997</v>
          </cell>
        </row>
        <row r="1382">
          <cell r="K1382">
            <v>25.98</v>
          </cell>
          <cell r="Q1382">
            <v>5.5038999999999998</v>
          </cell>
        </row>
        <row r="1383">
          <cell r="K1383">
            <v>25.86</v>
          </cell>
          <cell r="Q1383">
            <v>5.4934000000000003</v>
          </cell>
        </row>
        <row r="1384">
          <cell r="K1384">
            <v>25.97</v>
          </cell>
          <cell r="Q1384">
            <v>5.5442</v>
          </cell>
        </row>
        <row r="1385">
          <cell r="K1385">
            <v>25.8675</v>
          </cell>
          <cell r="Q1385">
            <v>5.5415000000000001</v>
          </cell>
        </row>
        <row r="1386">
          <cell r="K1386">
            <v>26.01</v>
          </cell>
          <cell r="Q1386">
            <v>5.4390000000000001</v>
          </cell>
        </row>
        <row r="1387">
          <cell r="K1387">
            <v>24.97</v>
          </cell>
          <cell r="Q1387">
            <v>5.4138000000000002</v>
          </cell>
        </row>
        <row r="1388">
          <cell r="K1388">
            <v>24.94</v>
          </cell>
          <cell r="Q1388">
            <v>5.4368999999999996</v>
          </cell>
        </row>
        <row r="1389">
          <cell r="K1389">
            <v>23.91</v>
          </cell>
          <cell r="Q1389">
            <v>5.4154</v>
          </cell>
        </row>
        <row r="1390">
          <cell r="K1390">
            <v>23.41</v>
          </cell>
          <cell r="Q1390">
            <v>5.4451999999999998</v>
          </cell>
        </row>
        <row r="1391">
          <cell r="K1391">
            <v>24.39</v>
          </cell>
          <cell r="Q1391">
            <v>5.2275</v>
          </cell>
        </row>
        <row r="1392">
          <cell r="K1392">
            <v>24.19</v>
          </cell>
          <cell r="Q1392">
            <v>5.2211999999999996</v>
          </cell>
        </row>
        <row r="1393">
          <cell r="K1393">
            <v>24.6</v>
          </cell>
          <cell r="Q1393">
            <v>5.0056000000000003</v>
          </cell>
        </row>
        <row r="1394">
          <cell r="K1394">
            <v>24.24</v>
          </cell>
          <cell r="Q1394">
            <v>4.9009</v>
          </cell>
        </row>
        <row r="1395">
          <cell r="K1395">
            <v>23.78</v>
          </cell>
          <cell r="Q1395">
            <v>5.1060999999999996</v>
          </cell>
        </row>
        <row r="1396">
          <cell r="K1396">
            <v>23.74</v>
          </cell>
          <cell r="Q1396">
            <v>5.0641999999999996</v>
          </cell>
        </row>
        <row r="1397">
          <cell r="K1397">
            <v>23.43</v>
          </cell>
          <cell r="Q1397">
            <v>5.1501000000000001</v>
          </cell>
        </row>
        <row r="1398">
          <cell r="K1398">
            <v>23.19</v>
          </cell>
          <cell r="Q1398">
            <v>5.0747</v>
          </cell>
        </row>
        <row r="1399">
          <cell r="K1399">
            <v>22.35</v>
          </cell>
          <cell r="Q1399">
            <v>4.9783999999999997</v>
          </cell>
        </row>
        <row r="1400">
          <cell r="K1400">
            <v>22.162500000000001</v>
          </cell>
          <cell r="Q1400">
            <v>4.97</v>
          </cell>
        </row>
        <row r="1401">
          <cell r="K1401">
            <v>22.28</v>
          </cell>
          <cell r="Q1401">
            <v>4.9051</v>
          </cell>
        </row>
        <row r="1402">
          <cell r="K1402">
            <v>22.2</v>
          </cell>
          <cell r="Q1402">
            <v>4.8548999999999998</v>
          </cell>
        </row>
        <row r="1403">
          <cell r="K1403">
            <v>21.909500000000001</v>
          </cell>
          <cell r="Q1403">
            <v>4.6790000000000003</v>
          </cell>
        </row>
        <row r="1404">
          <cell r="K1404">
            <v>22.58</v>
          </cell>
          <cell r="Q1404">
            <v>4.6398000000000001</v>
          </cell>
        </row>
        <row r="1405">
          <cell r="K1405">
            <v>22.57</v>
          </cell>
          <cell r="Q1405">
            <v>4.6643999999999997</v>
          </cell>
        </row>
        <row r="1406">
          <cell r="K1406">
            <v>22.2</v>
          </cell>
          <cell r="Q1406">
            <v>4.6475999999999997</v>
          </cell>
        </row>
        <row r="1407">
          <cell r="K1407">
            <v>22.64</v>
          </cell>
          <cell r="Q1407">
            <v>4.5868000000000002</v>
          </cell>
        </row>
        <row r="1408">
          <cell r="K1408">
            <v>22.84</v>
          </cell>
          <cell r="Q1408">
            <v>4.7271999999999998</v>
          </cell>
        </row>
        <row r="1409">
          <cell r="K1409">
            <v>22.13</v>
          </cell>
          <cell r="Q1409">
            <v>4.7251000000000003</v>
          </cell>
        </row>
        <row r="1410">
          <cell r="K1410">
            <v>21.697500000000002</v>
          </cell>
          <cell r="Q1410">
            <v>4.1993999999999998</v>
          </cell>
        </row>
        <row r="1411">
          <cell r="K1411">
            <v>21.76</v>
          </cell>
          <cell r="Q1411">
            <v>4.2826000000000004</v>
          </cell>
        </row>
        <row r="1412">
          <cell r="K1412">
            <v>21.54</v>
          </cell>
          <cell r="Q1412">
            <v>4.3204000000000002</v>
          </cell>
        </row>
        <row r="1413">
          <cell r="K1413">
            <v>22.204999999999998</v>
          </cell>
          <cell r="Q1413">
            <v>4.1860999999999997</v>
          </cell>
        </row>
        <row r="1414">
          <cell r="K1414">
            <v>22.69</v>
          </cell>
          <cell r="Q1414">
            <v>4.1043000000000003</v>
          </cell>
        </row>
        <row r="1415">
          <cell r="K1415">
            <v>22.69</v>
          </cell>
          <cell r="Q1415">
            <v>4.1162000000000001</v>
          </cell>
        </row>
        <row r="1416">
          <cell r="K1416">
            <v>23.2</v>
          </cell>
          <cell r="Q1416">
            <v>4.0744999999999996</v>
          </cell>
        </row>
        <row r="1417">
          <cell r="K1417">
            <v>23.18</v>
          </cell>
          <cell r="Q1417">
            <v>4.2003000000000004</v>
          </cell>
        </row>
        <row r="1418">
          <cell r="K1418">
            <v>23.07</v>
          </cell>
          <cell r="Q1418">
            <v>4.2920999999999996</v>
          </cell>
        </row>
        <row r="1419">
          <cell r="K1419">
            <v>23.2</v>
          </cell>
          <cell r="Q1419">
            <v>4.2920999999999996</v>
          </cell>
        </row>
        <row r="1420">
          <cell r="K1420">
            <v>23.09</v>
          </cell>
          <cell r="Q1420">
            <v>4.3884999999999996</v>
          </cell>
        </row>
        <row r="1421">
          <cell r="K1421">
            <v>22.89</v>
          </cell>
          <cell r="Q1421">
            <v>4.3848000000000003</v>
          </cell>
        </row>
        <row r="1422">
          <cell r="K1422">
            <v>22.68</v>
          </cell>
          <cell r="Q1422">
            <v>4.3639999999999999</v>
          </cell>
        </row>
        <row r="1423">
          <cell r="K1423">
            <v>22.22</v>
          </cell>
          <cell r="Q1423">
            <v>4.3884999999999996</v>
          </cell>
        </row>
        <row r="1424">
          <cell r="K1424">
            <v>22.66</v>
          </cell>
          <cell r="Q1424">
            <v>4.3677000000000001</v>
          </cell>
        </row>
        <row r="1425">
          <cell r="K1425">
            <v>22.45</v>
          </cell>
          <cell r="Q1425">
            <v>4.3299000000000003</v>
          </cell>
        </row>
        <row r="1426">
          <cell r="K1426">
            <v>21.75</v>
          </cell>
          <cell r="Q1426">
            <v>4.2901999999999996</v>
          </cell>
        </row>
        <row r="1427">
          <cell r="K1427">
            <v>21.46</v>
          </cell>
          <cell r="Q1427">
            <v>4.2031999999999998</v>
          </cell>
        </row>
        <row r="1428">
          <cell r="K1428">
            <v>21.55</v>
          </cell>
          <cell r="Q1428">
            <v>4.2864000000000004</v>
          </cell>
        </row>
        <row r="1429">
          <cell r="K1429">
            <v>21.83</v>
          </cell>
          <cell r="Q1429">
            <v>4.2466999999999997</v>
          </cell>
        </row>
        <row r="1430">
          <cell r="K1430">
            <v>22.32</v>
          </cell>
          <cell r="Q1430">
            <v>4.1143000000000001</v>
          </cell>
        </row>
        <row r="1431">
          <cell r="K1431">
            <v>23.087499999999999</v>
          </cell>
          <cell r="Q1431">
            <v>4.0594000000000001</v>
          </cell>
        </row>
        <row r="1432">
          <cell r="K1432">
            <v>23.22</v>
          </cell>
          <cell r="Q1432">
            <v>4.0763999999999996</v>
          </cell>
        </row>
        <row r="1433">
          <cell r="K1433">
            <v>23.37</v>
          </cell>
          <cell r="Q1433">
            <v>4.1294000000000004</v>
          </cell>
        </row>
        <row r="1434">
          <cell r="K1434">
            <v>23.38</v>
          </cell>
          <cell r="Q1434">
            <v>4.2221000000000002</v>
          </cell>
        </row>
        <row r="1435">
          <cell r="K1435">
            <v>23.71</v>
          </cell>
          <cell r="Q1435">
            <v>4.3673000000000002</v>
          </cell>
        </row>
        <row r="1436">
          <cell r="K1436">
            <v>23.94</v>
          </cell>
          <cell r="Q1436">
            <v>4.3922999999999996</v>
          </cell>
        </row>
        <row r="1437">
          <cell r="K1437">
            <v>23.83</v>
          </cell>
          <cell r="Q1437">
            <v>4.4207000000000001</v>
          </cell>
        </row>
        <row r="1438">
          <cell r="K1438">
            <v>23.27</v>
          </cell>
          <cell r="Q1438">
            <v>4.4226000000000001</v>
          </cell>
        </row>
        <row r="1439">
          <cell r="K1439">
            <v>23.59</v>
          </cell>
          <cell r="Q1439">
            <v>4.4850000000000003</v>
          </cell>
        </row>
        <row r="1440">
          <cell r="K1440">
            <v>23.92</v>
          </cell>
          <cell r="Q1440">
            <v>4.5285000000000002</v>
          </cell>
        </row>
        <row r="1441">
          <cell r="K1441">
            <v>23.56</v>
          </cell>
          <cell r="Q1441">
            <v>4.5076999999999998</v>
          </cell>
        </row>
        <row r="1442">
          <cell r="K1442">
            <v>24.31</v>
          </cell>
          <cell r="Q1442">
            <v>4.4017999999999997</v>
          </cell>
        </row>
        <row r="1443">
          <cell r="K1443">
            <v>24.5</v>
          </cell>
          <cell r="Q1443">
            <v>4.4622999999999999</v>
          </cell>
        </row>
        <row r="1444">
          <cell r="K1444">
            <v>24.64</v>
          </cell>
          <cell r="Q1444">
            <v>4.5247000000000002</v>
          </cell>
        </row>
        <row r="1445">
          <cell r="K1445">
            <v>24.57</v>
          </cell>
          <cell r="Q1445">
            <v>4.4565999999999999</v>
          </cell>
        </row>
        <row r="1446">
          <cell r="K1446">
            <v>24.28</v>
          </cell>
          <cell r="Q1446">
            <v>4.5984999999999996</v>
          </cell>
        </row>
        <row r="1447">
          <cell r="K1447">
            <v>23.7</v>
          </cell>
          <cell r="Q1447">
            <v>4.6345000000000001</v>
          </cell>
        </row>
        <row r="1448">
          <cell r="K1448">
            <v>23.64</v>
          </cell>
          <cell r="Q1448">
            <v>4.6608999999999998</v>
          </cell>
        </row>
        <row r="1449">
          <cell r="K1449">
            <v>24.29</v>
          </cell>
          <cell r="Q1449">
            <v>4.6477000000000004</v>
          </cell>
        </row>
        <row r="1450">
          <cell r="K1450">
            <v>24.21</v>
          </cell>
          <cell r="Q1450">
            <v>4.5928000000000004</v>
          </cell>
        </row>
        <row r="1451">
          <cell r="K1451">
            <v>24.49</v>
          </cell>
          <cell r="Q1451">
            <v>4.4831000000000003</v>
          </cell>
        </row>
        <row r="1452">
          <cell r="K1452">
            <v>24.29</v>
          </cell>
          <cell r="Q1452">
            <v>4.4718</v>
          </cell>
        </row>
        <row r="1453">
          <cell r="K1453">
            <v>24.38</v>
          </cell>
          <cell r="Q1453">
            <v>4.5946999999999996</v>
          </cell>
        </row>
        <row r="1454">
          <cell r="K1454">
            <v>24.26</v>
          </cell>
          <cell r="Q1454">
            <v>4.5796000000000001</v>
          </cell>
        </row>
        <row r="1455">
          <cell r="K1455">
            <v>24.29</v>
          </cell>
          <cell r="Q1455">
            <v>4.6326000000000001</v>
          </cell>
        </row>
        <row r="1456">
          <cell r="K1456">
            <v>23.66</v>
          </cell>
          <cell r="Q1456">
            <v>4.5946999999999996</v>
          </cell>
        </row>
        <row r="1457">
          <cell r="K1457">
            <v>22.94</v>
          </cell>
          <cell r="Q1457">
            <v>4.6117999999999997</v>
          </cell>
        </row>
        <row r="1458">
          <cell r="K1458">
            <v>22.66</v>
          </cell>
          <cell r="Q1458">
            <v>4.5891000000000002</v>
          </cell>
        </row>
        <row r="1459">
          <cell r="K1459">
            <v>22.72</v>
          </cell>
          <cell r="Q1459">
            <v>4.5946999999999996</v>
          </cell>
        </row>
        <row r="1460">
          <cell r="K1460">
            <v>23.045000000000002</v>
          </cell>
          <cell r="Q1460">
            <v>4.4756</v>
          </cell>
        </row>
        <row r="1461">
          <cell r="K1461">
            <v>23.09</v>
          </cell>
          <cell r="Q1461">
            <v>4.3394000000000004</v>
          </cell>
        </row>
        <row r="1462">
          <cell r="K1462">
            <v>23</v>
          </cell>
          <cell r="Q1462">
            <v>4.2864000000000004</v>
          </cell>
        </row>
        <row r="1463">
          <cell r="K1463">
            <v>23.02</v>
          </cell>
          <cell r="Q1463">
            <v>4.2976999999999999</v>
          </cell>
        </row>
        <row r="1464">
          <cell r="K1464">
            <v>22.84</v>
          </cell>
          <cell r="Q1464">
            <v>4.3592000000000004</v>
          </cell>
        </row>
        <row r="1465">
          <cell r="K1465">
            <v>22.41</v>
          </cell>
          <cell r="Q1465">
            <v>4.3677000000000001</v>
          </cell>
        </row>
        <row r="1466">
          <cell r="K1466">
            <v>22.42</v>
          </cell>
          <cell r="Q1466">
            <v>4.3506999999999998</v>
          </cell>
        </row>
        <row r="1467">
          <cell r="K1467">
            <v>22.25</v>
          </cell>
          <cell r="Q1467">
            <v>4.3544999999999998</v>
          </cell>
        </row>
        <row r="1468">
          <cell r="K1468">
            <v>22.51</v>
          </cell>
          <cell r="Q1468">
            <v>4.3204000000000002</v>
          </cell>
        </row>
        <row r="1469">
          <cell r="K1469">
            <v>22.02</v>
          </cell>
          <cell r="Q1469">
            <v>4.2390999999999996</v>
          </cell>
        </row>
        <row r="1470">
          <cell r="K1470">
            <v>21.844999999999999</v>
          </cell>
          <cell r="Q1470">
            <v>4.2409999999999997</v>
          </cell>
        </row>
        <row r="1471">
          <cell r="K1471">
            <v>22.62</v>
          </cell>
          <cell r="Q1471">
            <v>4.2088000000000001</v>
          </cell>
        </row>
        <row r="1472">
          <cell r="K1472">
            <v>22.48</v>
          </cell>
          <cell r="Q1472">
            <v>4.258</v>
          </cell>
        </row>
        <row r="1473">
          <cell r="K1473">
            <v>22.92</v>
          </cell>
          <cell r="Q1473">
            <v>4.1653000000000002</v>
          </cell>
        </row>
        <row r="1474">
          <cell r="K1474">
            <v>24.265000000000001</v>
          </cell>
          <cell r="Q1474">
            <v>3.7904</v>
          </cell>
        </row>
        <row r="1475">
          <cell r="K1475">
            <v>24.14</v>
          </cell>
          <cell r="Q1475">
            <v>3.9247999999999998</v>
          </cell>
        </row>
        <row r="1476">
          <cell r="K1476">
            <v>24.33</v>
          </cell>
          <cell r="Q1476">
            <v>3.9005000000000001</v>
          </cell>
        </row>
        <row r="1477">
          <cell r="K1477">
            <v>25.05</v>
          </cell>
          <cell r="Q1477">
            <v>3.9769000000000001</v>
          </cell>
        </row>
        <row r="1478">
          <cell r="K1478">
            <v>25.11</v>
          </cell>
          <cell r="Q1478">
            <v>4.2102000000000004</v>
          </cell>
        </row>
        <row r="1479">
          <cell r="K1479">
            <v>25.38</v>
          </cell>
          <cell r="Q1479">
            <v>4.1886000000000001</v>
          </cell>
        </row>
        <row r="1480">
          <cell r="K1480">
            <v>25.74</v>
          </cell>
          <cell r="Q1480">
            <v>4.2214999999999998</v>
          </cell>
        </row>
        <row r="1481">
          <cell r="K1481">
            <v>25.36</v>
          </cell>
          <cell r="Q1481">
            <v>4.3464999999999998</v>
          </cell>
        </row>
        <row r="1482">
          <cell r="K1482">
            <v>27.48</v>
          </cell>
          <cell r="Q1482">
            <v>4.3569000000000004</v>
          </cell>
        </row>
        <row r="1483">
          <cell r="K1483">
            <v>27.491</v>
          </cell>
          <cell r="Q1483">
            <v>4.4036999999999997</v>
          </cell>
        </row>
        <row r="1484">
          <cell r="K1484">
            <v>26.82</v>
          </cell>
          <cell r="Q1484">
            <v>4.4661999999999997</v>
          </cell>
        </row>
        <row r="1485">
          <cell r="K1485">
            <v>27.2</v>
          </cell>
          <cell r="Q1485">
            <v>4.4001999999999999</v>
          </cell>
        </row>
        <row r="1486">
          <cell r="K1486">
            <v>27.12</v>
          </cell>
          <cell r="Q1486">
            <v>4.7680999999999996</v>
          </cell>
        </row>
        <row r="1487">
          <cell r="K1487">
            <v>26.96</v>
          </cell>
          <cell r="Q1487">
            <v>4.7699999999999996</v>
          </cell>
        </row>
        <row r="1488">
          <cell r="K1488">
            <v>26.95</v>
          </cell>
          <cell r="Q1488">
            <v>4.6536</v>
          </cell>
        </row>
        <row r="1489">
          <cell r="K1489">
            <v>27.19</v>
          </cell>
          <cell r="Q1489">
            <v>4.7195</v>
          </cell>
        </row>
        <row r="1490">
          <cell r="K1490">
            <v>27.169499999999999</v>
          </cell>
          <cell r="Q1490">
            <v>4.7055999999999996</v>
          </cell>
        </row>
        <row r="1491">
          <cell r="K1491">
            <v>26.85</v>
          </cell>
          <cell r="Q1491">
            <v>4.6779000000000002</v>
          </cell>
        </row>
        <row r="1492">
          <cell r="K1492">
            <v>27.234999999999999</v>
          </cell>
          <cell r="Q1492">
            <v>4.6760999999999999</v>
          </cell>
        </row>
        <row r="1493">
          <cell r="K1493">
            <v>26.9</v>
          </cell>
          <cell r="Q1493">
            <v>4.7178000000000004</v>
          </cell>
        </row>
        <row r="1494">
          <cell r="K1494">
            <v>27.3</v>
          </cell>
          <cell r="Q1494">
            <v>4.7141999999999999</v>
          </cell>
        </row>
        <row r="1495">
          <cell r="K1495">
            <v>27.58</v>
          </cell>
          <cell r="Q1495">
            <v>4.6588000000000003</v>
          </cell>
        </row>
        <row r="1496">
          <cell r="K1496">
            <v>27.69</v>
          </cell>
          <cell r="Q1496">
            <v>4.7256</v>
          </cell>
        </row>
        <row r="1497">
          <cell r="K1497">
            <v>28</v>
          </cell>
          <cell r="Q1497">
            <v>4.6675000000000004</v>
          </cell>
        </row>
        <row r="1498">
          <cell r="K1498">
            <v>27.85</v>
          </cell>
          <cell r="Q1498">
            <v>4.7369000000000003</v>
          </cell>
        </row>
        <row r="1499">
          <cell r="K1499">
            <v>27.95</v>
          </cell>
          <cell r="Q1499">
            <v>4.7854000000000001</v>
          </cell>
        </row>
        <row r="1500">
          <cell r="K1500">
            <v>28.6</v>
          </cell>
          <cell r="Q1500">
            <v>4.8045</v>
          </cell>
        </row>
        <row r="1501">
          <cell r="K1501">
            <v>28.33</v>
          </cell>
          <cell r="Q1501">
            <v>4.8582999999999998</v>
          </cell>
        </row>
        <row r="1502">
          <cell r="K1502">
            <v>28.9</v>
          </cell>
          <cell r="Q1502">
            <v>4.8323</v>
          </cell>
        </row>
        <row r="1503">
          <cell r="K1503">
            <v>29.23</v>
          </cell>
          <cell r="Q1503">
            <v>4.8495999999999997</v>
          </cell>
        </row>
        <row r="1504">
          <cell r="K1504">
            <v>29.13</v>
          </cell>
          <cell r="Q1504">
            <v>4.9623999999999997</v>
          </cell>
        </row>
        <row r="1505">
          <cell r="K1505">
            <v>28.64</v>
          </cell>
          <cell r="Q1505">
            <v>4.9156000000000004</v>
          </cell>
        </row>
        <row r="1506">
          <cell r="K1506">
            <v>28.82</v>
          </cell>
          <cell r="Q1506">
            <v>5.0145</v>
          </cell>
        </row>
        <row r="1507">
          <cell r="K1507">
            <v>28.9925</v>
          </cell>
          <cell r="Q1507">
            <v>5.0716999999999999</v>
          </cell>
        </row>
        <row r="1508">
          <cell r="K1508">
            <v>28.84</v>
          </cell>
          <cell r="Q1508">
            <v>5.0544000000000002</v>
          </cell>
        </row>
        <row r="1509">
          <cell r="K1509">
            <v>28.63</v>
          </cell>
          <cell r="Q1509">
            <v>4.9694000000000003</v>
          </cell>
        </row>
        <row r="1510">
          <cell r="K1510">
            <v>28.7</v>
          </cell>
          <cell r="Q1510">
            <v>5.0006000000000004</v>
          </cell>
        </row>
        <row r="1511">
          <cell r="K1511">
            <v>29.36</v>
          </cell>
          <cell r="Q1511">
            <v>5.0305</v>
          </cell>
        </row>
        <row r="1512">
          <cell r="K1512">
            <v>29.38</v>
          </cell>
          <cell r="Q1512">
            <v>5.0041000000000002</v>
          </cell>
        </row>
        <row r="1513">
          <cell r="K1513">
            <v>29.13</v>
          </cell>
          <cell r="Q1513">
            <v>4.9676</v>
          </cell>
        </row>
        <row r="1514">
          <cell r="K1514">
            <v>29.532499999999999</v>
          </cell>
          <cell r="Q1514">
            <v>4.9798</v>
          </cell>
        </row>
        <row r="1515">
          <cell r="K1515">
            <v>29.2</v>
          </cell>
          <cell r="Q1515">
            <v>5.0942999999999996</v>
          </cell>
        </row>
        <row r="1516">
          <cell r="K1516">
            <v>29.47</v>
          </cell>
          <cell r="Q1516">
            <v>5.0978000000000003</v>
          </cell>
        </row>
        <row r="1517">
          <cell r="K1517">
            <v>29.25</v>
          </cell>
          <cell r="Q1517">
            <v>5.0544000000000002</v>
          </cell>
        </row>
        <row r="1518">
          <cell r="K1518">
            <v>29.04</v>
          </cell>
          <cell r="Q1518">
            <v>5.1242000000000001</v>
          </cell>
        </row>
        <row r="1519">
          <cell r="K1519">
            <v>28.74</v>
          </cell>
          <cell r="Q1519">
            <v>5.0664999999999996</v>
          </cell>
        </row>
        <row r="1520">
          <cell r="K1520">
            <v>28.69</v>
          </cell>
          <cell r="Q1520">
            <v>5.1134000000000004</v>
          </cell>
        </row>
        <row r="1521">
          <cell r="K1521">
            <v>28.572500000000002</v>
          </cell>
          <cell r="Q1521">
            <v>5.0751999999999997</v>
          </cell>
        </row>
        <row r="1522">
          <cell r="K1522">
            <v>28.32</v>
          </cell>
          <cell r="Q1522">
            <v>5.0388000000000002</v>
          </cell>
        </row>
        <row r="1523">
          <cell r="K1523">
            <v>28.4</v>
          </cell>
          <cell r="Q1523">
            <v>4.9866999999999999</v>
          </cell>
        </row>
        <row r="1524">
          <cell r="K1524">
            <v>27.58</v>
          </cell>
          <cell r="Q1524">
            <v>4.9779999999999998</v>
          </cell>
        </row>
        <row r="1525">
          <cell r="K1525">
            <v>27.91</v>
          </cell>
          <cell r="Q1525">
            <v>4.9576000000000002</v>
          </cell>
        </row>
        <row r="1526">
          <cell r="K1526">
            <v>28.31</v>
          </cell>
          <cell r="Q1526">
            <v>4.9138000000000002</v>
          </cell>
        </row>
        <row r="1527">
          <cell r="K1527">
            <v>28.1525</v>
          </cell>
          <cell r="Q1527">
            <v>4.9276999999999997</v>
          </cell>
        </row>
        <row r="1528">
          <cell r="K1528">
            <v>28.05</v>
          </cell>
          <cell r="Q1528">
            <v>4.7854000000000001</v>
          </cell>
        </row>
        <row r="1529">
          <cell r="K1529">
            <v>27.19</v>
          </cell>
          <cell r="Q1529">
            <v>4.8426999999999998</v>
          </cell>
        </row>
        <row r="1530">
          <cell r="K1530">
            <v>27.74</v>
          </cell>
          <cell r="Q1530">
            <v>4.9120999999999997</v>
          </cell>
        </row>
        <row r="1531">
          <cell r="K1531">
            <v>27.49</v>
          </cell>
          <cell r="Q1531">
            <v>4.8848000000000003</v>
          </cell>
        </row>
        <row r="1532">
          <cell r="K1532">
            <v>27.22</v>
          </cell>
          <cell r="Q1532">
            <v>4.867</v>
          </cell>
        </row>
        <row r="1533">
          <cell r="K1533">
            <v>27.045000000000002</v>
          </cell>
          <cell r="Q1533">
            <v>4.7178000000000004</v>
          </cell>
        </row>
        <row r="1534">
          <cell r="K1534">
            <v>27.65</v>
          </cell>
          <cell r="Q1534">
            <v>4.8132000000000001</v>
          </cell>
        </row>
        <row r="1535">
          <cell r="K1535">
            <v>28.1</v>
          </cell>
          <cell r="Q1535">
            <v>4.7698</v>
          </cell>
        </row>
        <row r="1536">
          <cell r="K1536">
            <v>28.81</v>
          </cell>
          <cell r="Q1536">
            <v>4.7229999999999999</v>
          </cell>
        </row>
        <row r="1537">
          <cell r="K1537">
            <v>28.732500000000002</v>
          </cell>
          <cell r="Q1537">
            <v>4.3042999999999996</v>
          </cell>
        </row>
        <row r="1538">
          <cell r="K1538">
            <v>29.05</v>
          </cell>
          <cell r="Q1538">
            <v>4.4005999999999998</v>
          </cell>
        </row>
        <row r="1539">
          <cell r="K1539">
            <v>29.23</v>
          </cell>
          <cell r="Q1539">
            <v>4.4722</v>
          </cell>
        </row>
        <row r="1540">
          <cell r="K1540">
            <v>29.26</v>
          </cell>
          <cell r="Q1540">
            <v>4.5852000000000004</v>
          </cell>
        </row>
        <row r="1541">
          <cell r="K1541">
            <v>29.945</v>
          </cell>
          <cell r="Q1541">
            <v>4.5728</v>
          </cell>
        </row>
        <row r="1542">
          <cell r="K1542">
            <v>30.414999999999999</v>
          </cell>
          <cell r="Q1542">
            <v>4.6234000000000002</v>
          </cell>
        </row>
        <row r="1543">
          <cell r="K1543">
            <v>30.51</v>
          </cell>
          <cell r="Q1543">
            <v>4.6520000000000001</v>
          </cell>
        </row>
        <row r="1544">
          <cell r="K1544">
            <v>30.49</v>
          </cell>
          <cell r="Q1544">
            <v>4.6567999999999996</v>
          </cell>
        </row>
        <row r="1545">
          <cell r="K1545">
            <v>30.27</v>
          </cell>
          <cell r="Q1545">
            <v>4.7657999999999996</v>
          </cell>
        </row>
        <row r="1546">
          <cell r="K1546">
            <v>31.462499999999999</v>
          </cell>
          <cell r="Q1546">
            <v>4.8406000000000002</v>
          </cell>
        </row>
        <row r="1547">
          <cell r="K1547">
            <v>31.675000000000001</v>
          </cell>
          <cell r="Q1547">
            <v>4.8556999999999997</v>
          </cell>
        </row>
        <row r="1548">
          <cell r="K1548">
            <v>31.76</v>
          </cell>
          <cell r="Q1548">
            <v>4.8525</v>
          </cell>
        </row>
        <row r="1549">
          <cell r="K1549">
            <v>31.66</v>
          </cell>
          <cell r="Q1549">
            <v>4.8174999999999999</v>
          </cell>
        </row>
        <row r="1550">
          <cell r="K1550">
            <v>31.54</v>
          </cell>
          <cell r="Q1550">
            <v>5.0072999999999999</v>
          </cell>
        </row>
        <row r="1551">
          <cell r="K1551">
            <v>31.66</v>
          </cell>
          <cell r="Q1551">
            <v>5.0411000000000001</v>
          </cell>
        </row>
        <row r="1552">
          <cell r="K1552">
            <v>31.57</v>
          </cell>
          <cell r="Q1552">
            <v>5.0547000000000004</v>
          </cell>
        </row>
        <row r="1553">
          <cell r="K1553">
            <v>31.5</v>
          </cell>
          <cell r="Q1553">
            <v>5.0388000000000002</v>
          </cell>
        </row>
        <row r="1554">
          <cell r="K1554">
            <v>31.29</v>
          </cell>
          <cell r="Q1554">
            <v>5.0197000000000003</v>
          </cell>
        </row>
        <row r="1555">
          <cell r="K1555">
            <v>31.3</v>
          </cell>
          <cell r="Q1555">
            <v>5.0388000000000002</v>
          </cell>
        </row>
        <row r="1556">
          <cell r="K1556">
            <v>31.62</v>
          </cell>
          <cell r="Q1556">
            <v>5.0244</v>
          </cell>
        </row>
        <row r="1557">
          <cell r="K1557">
            <v>31.48</v>
          </cell>
          <cell r="Q1557">
            <v>5.0133000000000001</v>
          </cell>
        </row>
        <row r="1558">
          <cell r="K1558">
            <v>31.04</v>
          </cell>
          <cell r="Q1558">
            <v>4.9798999999999998</v>
          </cell>
        </row>
        <row r="1559">
          <cell r="K1559">
            <v>31.17</v>
          </cell>
          <cell r="Q1559">
            <v>4.9814999999999996</v>
          </cell>
        </row>
        <row r="1560">
          <cell r="K1560">
            <v>31.03</v>
          </cell>
          <cell r="Q1560">
            <v>5.0324</v>
          </cell>
        </row>
        <row r="1561">
          <cell r="K1561">
            <v>31.04</v>
          </cell>
          <cell r="Q1561">
            <v>5.0101000000000004</v>
          </cell>
        </row>
        <row r="1562">
          <cell r="K1562">
            <v>30.99</v>
          </cell>
          <cell r="Q1562">
            <v>4.9401000000000002</v>
          </cell>
        </row>
        <row r="1563">
          <cell r="K1563">
            <v>30.945</v>
          </cell>
          <cell r="Q1563">
            <v>4.9607999999999999</v>
          </cell>
        </row>
        <row r="1564">
          <cell r="K1564">
            <v>31.18</v>
          </cell>
          <cell r="Q1564">
            <v>4.9385000000000003</v>
          </cell>
        </row>
        <row r="1565">
          <cell r="K1565">
            <v>31.245000000000001</v>
          </cell>
          <cell r="Q1565">
            <v>4.9401000000000002</v>
          </cell>
        </row>
        <row r="1566">
          <cell r="K1566">
            <v>31.53</v>
          </cell>
          <cell r="Q1566">
            <v>4.9321000000000002</v>
          </cell>
        </row>
        <row r="1567">
          <cell r="K1567">
            <v>31.6</v>
          </cell>
          <cell r="Q1567">
            <v>4.9249999999999998</v>
          </cell>
        </row>
        <row r="1568">
          <cell r="K1568">
            <v>32.305</v>
          </cell>
          <cell r="Q1568">
            <v>4.9623999999999997</v>
          </cell>
        </row>
        <row r="1569">
          <cell r="K1569">
            <v>32.51</v>
          </cell>
          <cell r="Q1569">
            <v>4.9726999999999997</v>
          </cell>
        </row>
        <row r="1570">
          <cell r="K1570">
            <v>32.4</v>
          </cell>
          <cell r="Q1570">
            <v>5.0180999999999996</v>
          </cell>
        </row>
        <row r="1571">
          <cell r="K1571">
            <v>32.29</v>
          </cell>
          <cell r="Q1571">
            <v>5.0292000000000003</v>
          </cell>
        </row>
        <row r="1572">
          <cell r="K1572">
            <v>32.56</v>
          </cell>
          <cell r="Q1572">
            <v>5.1414</v>
          </cell>
        </row>
        <row r="1573">
          <cell r="K1573">
            <v>32.92</v>
          </cell>
          <cell r="Q1573">
            <v>5.1740000000000004</v>
          </cell>
        </row>
        <row r="1574">
          <cell r="K1574">
            <v>32</v>
          </cell>
          <cell r="Q1574">
            <v>5.1565000000000003</v>
          </cell>
        </row>
        <row r="1575">
          <cell r="K1575">
            <v>32.03</v>
          </cell>
          <cell r="Q1575">
            <v>5.1390000000000002</v>
          </cell>
        </row>
        <row r="1576">
          <cell r="K1576">
            <v>33.24</v>
          </cell>
          <cell r="Q1576">
            <v>5.1820000000000004</v>
          </cell>
        </row>
        <row r="1577">
          <cell r="K1577">
            <v>33.142499999999998</v>
          </cell>
          <cell r="Q1577">
            <v>5.2393000000000001</v>
          </cell>
        </row>
        <row r="1578">
          <cell r="K1578">
            <v>32.99</v>
          </cell>
          <cell r="Q1578">
            <v>5.0929000000000002</v>
          </cell>
        </row>
        <row r="1579">
          <cell r="K1579">
            <v>32.619999999999997</v>
          </cell>
          <cell r="Q1579">
            <v>5.0975999999999999</v>
          </cell>
        </row>
        <row r="1580">
          <cell r="K1580">
            <v>32.979999999999997</v>
          </cell>
          <cell r="Q1580">
            <v>5.2901999999999996</v>
          </cell>
        </row>
        <row r="1581">
          <cell r="K1581">
            <v>33.03</v>
          </cell>
          <cell r="Q1581">
            <v>5.2747000000000002</v>
          </cell>
        </row>
        <row r="1582">
          <cell r="K1582">
            <v>32.889000000000003</v>
          </cell>
          <cell r="Q1582">
            <v>5.2504</v>
          </cell>
        </row>
        <row r="1583">
          <cell r="K1583">
            <v>33.26</v>
          </cell>
          <cell r="Q1583">
            <v>5.1914999999999996</v>
          </cell>
        </row>
        <row r="1584">
          <cell r="K1584">
            <v>33.47</v>
          </cell>
          <cell r="Q1584">
            <v>5.2488000000000001</v>
          </cell>
        </row>
        <row r="1585">
          <cell r="K1585">
            <v>33.29</v>
          </cell>
          <cell r="Q1585">
            <v>5.2568000000000001</v>
          </cell>
        </row>
        <row r="1586">
          <cell r="K1586">
            <v>32.76</v>
          </cell>
          <cell r="Q1586">
            <v>5.2343999999999999</v>
          </cell>
        </row>
        <row r="1587">
          <cell r="K1587">
            <v>33.11</v>
          </cell>
          <cell r="Q1587">
            <v>5.2934000000000001</v>
          </cell>
        </row>
        <row r="1588">
          <cell r="K1588">
            <v>33.01</v>
          </cell>
          <cell r="Q1588">
            <v>5.3268000000000004</v>
          </cell>
        </row>
        <row r="1589">
          <cell r="K1589">
            <v>33.68</v>
          </cell>
          <cell r="Q1589">
            <v>5.2981999999999996</v>
          </cell>
        </row>
        <row r="1590">
          <cell r="K1590">
            <v>32.53</v>
          </cell>
          <cell r="Q1590">
            <v>5.2138</v>
          </cell>
        </row>
        <row r="1591">
          <cell r="K1591">
            <v>32.18</v>
          </cell>
          <cell r="Q1591">
            <v>5.2694999999999999</v>
          </cell>
        </row>
        <row r="1592">
          <cell r="K1592">
            <v>32.25</v>
          </cell>
          <cell r="Q1592">
            <v>5.2535999999999996</v>
          </cell>
        </row>
        <row r="1593">
          <cell r="K1593">
            <v>32.950000000000003</v>
          </cell>
          <cell r="Q1593">
            <v>5.3601999999999999</v>
          </cell>
        </row>
        <row r="1594">
          <cell r="K1594">
            <v>32.9</v>
          </cell>
          <cell r="Q1594">
            <v>5.1772</v>
          </cell>
        </row>
        <row r="1595">
          <cell r="K1595">
            <v>31.664999999999999</v>
          </cell>
          <cell r="Q1595">
            <v>5.1215000000000002</v>
          </cell>
        </row>
        <row r="1596">
          <cell r="K1596">
            <v>32.119999999999997</v>
          </cell>
          <cell r="Q1596">
            <v>5.1326999999999998</v>
          </cell>
        </row>
        <row r="1597">
          <cell r="K1597">
            <v>33.027500000000003</v>
          </cell>
          <cell r="Q1597">
            <v>5.2441000000000004</v>
          </cell>
        </row>
        <row r="1598">
          <cell r="K1598">
            <v>32.765000000000001</v>
          </cell>
          <cell r="Q1598">
            <v>4.8939000000000004</v>
          </cell>
        </row>
        <row r="1599">
          <cell r="K1599">
            <v>32.1</v>
          </cell>
          <cell r="Q1599">
            <v>4.7102000000000004</v>
          </cell>
        </row>
        <row r="1600">
          <cell r="K1600">
            <v>32.744999999999997</v>
          </cell>
          <cell r="Q1600">
            <v>4.7778</v>
          </cell>
        </row>
        <row r="1601">
          <cell r="K1601">
            <v>32.79</v>
          </cell>
          <cell r="Q1601">
            <v>4.9127999999999998</v>
          </cell>
        </row>
        <row r="1602">
          <cell r="K1602">
            <v>31.8</v>
          </cell>
          <cell r="Q1602">
            <v>4.8738000000000001</v>
          </cell>
        </row>
        <row r="1603">
          <cell r="K1603">
            <v>31.91</v>
          </cell>
          <cell r="Q1603">
            <v>4.7748999999999997</v>
          </cell>
        </row>
        <row r="1604">
          <cell r="K1604">
            <v>31.59</v>
          </cell>
          <cell r="Q1604">
            <v>4.8708</v>
          </cell>
        </row>
        <row r="1605">
          <cell r="K1605">
            <v>31.17</v>
          </cell>
          <cell r="Q1605">
            <v>4.8775000000000004</v>
          </cell>
        </row>
        <row r="1606">
          <cell r="K1606">
            <v>30.2</v>
          </cell>
          <cell r="Q1606">
            <v>4.7302</v>
          </cell>
        </row>
        <row r="1607">
          <cell r="K1607">
            <v>30.55</v>
          </cell>
          <cell r="Q1607">
            <v>4.7465999999999999</v>
          </cell>
        </row>
        <row r="1608">
          <cell r="K1608">
            <v>30.76</v>
          </cell>
          <cell r="Q1608">
            <v>4.6989999999999998</v>
          </cell>
        </row>
        <row r="1609">
          <cell r="K1609">
            <v>31.4175</v>
          </cell>
          <cell r="Q1609">
            <v>4.6364999999999998</v>
          </cell>
        </row>
        <row r="1610">
          <cell r="K1610">
            <v>31.125</v>
          </cell>
          <cell r="Q1610">
            <v>4.4922000000000004</v>
          </cell>
        </row>
        <row r="1611">
          <cell r="K1611">
            <v>31.41</v>
          </cell>
          <cell r="Q1611">
            <v>4.5442999999999998</v>
          </cell>
        </row>
        <row r="1612">
          <cell r="K1612">
            <v>32.14</v>
          </cell>
          <cell r="Q1612">
            <v>4.5754999999999999</v>
          </cell>
        </row>
        <row r="1613">
          <cell r="K1613">
            <v>32.64</v>
          </cell>
          <cell r="Q1613">
            <v>4.6733000000000002</v>
          </cell>
        </row>
        <row r="1614">
          <cell r="K1614">
            <v>32.555</v>
          </cell>
          <cell r="Q1614">
            <v>4.6298000000000004</v>
          </cell>
        </row>
        <row r="1615">
          <cell r="K1615">
            <v>33.159999999999997</v>
          </cell>
          <cell r="Q1615">
            <v>4.6722000000000001</v>
          </cell>
        </row>
        <row r="1616">
          <cell r="K1616">
            <v>33.049999999999997</v>
          </cell>
          <cell r="Q1616">
            <v>4.7808000000000002</v>
          </cell>
        </row>
        <row r="1617">
          <cell r="K1617">
            <v>33.432499999999997</v>
          </cell>
          <cell r="Q1617">
            <v>4.8552</v>
          </cell>
        </row>
        <row r="1618">
          <cell r="K1618">
            <v>34.020000000000003</v>
          </cell>
          <cell r="Q1618">
            <v>4.8425000000000002</v>
          </cell>
        </row>
        <row r="1619">
          <cell r="K1619">
            <v>34.14</v>
          </cell>
          <cell r="Q1619">
            <v>4.9325000000000001</v>
          </cell>
        </row>
        <row r="1620">
          <cell r="K1620">
            <v>33.92</v>
          </cell>
          <cell r="Q1620">
            <v>4.9161999999999999</v>
          </cell>
        </row>
        <row r="1621">
          <cell r="K1621">
            <v>33.58</v>
          </cell>
          <cell r="Q1621">
            <v>4.9730999999999996</v>
          </cell>
        </row>
        <row r="1622">
          <cell r="K1622">
            <v>33.72</v>
          </cell>
          <cell r="Q1622">
            <v>5.0605000000000002</v>
          </cell>
        </row>
        <row r="1623">
          <cell r="K1623">
            <v>33.54</v>
          </cell>
          <cell r="Q1623">
            <v>5.0782999999999996</v>
          </cell>
        </row>
        <row r="1624">
          <cell r="K1624">
            <v>33.784999999999997</v>
          </cell>
          <cell r="Q1624">
            <v>5.0456000000000003</v>
          </cell>
        </row>
        <row r="1625">
          <cell r="K1625">
            <v>33.4</v>
          </cell>
          <cell r="Q1625">
            <v>4.9950000000000001</v>
          </cell>
        </row>
        <row r="1626">
          <cell r="K1626">
            <v>33.700000000000003</v>
          </cell>
          <cell r="Q1626">
            <v>5.0157999999999996</v>
          </cell>
        </row>
        <row r="1627">
          <cell r="K1627">
            <v>33.799999999999997</v>
          </cell>
          <cell r="Q1627">
            <v>4.9890999999999996</v>
          </cell>
        </row>
        <row r="1628">
          <cell r="K1628">
            <v>34.18</v>
          </cell>
          <cell r="Q1628">
            <v>5.0255000000000001</v>
          </cell>
        </row>
        <row r="1629">
          <cell r="K1629">
            <v>33.630000000000003</v>
          </cell>
          <cell r="Q1629">
            <v>4.9682000000000004</v>
          </cell>
        </row>
        <row r="1630">
          <cell r="K1630">
            <v>33.67</v>
          </cell>
          <cell r="Q1630">
            <v>5.0129000000000001</v>
          </cell>
        </row>
        <row r="1631">
          <cell r="K1631">
            <v>34.11</v>
          </cell>
          <cell r="Q1631">
            <v>5.0277000000000003</v>
          </cell>
        </row>
        <row r="1632">
          <cell r="K1632">
            <v>34.75</v>
          </cell>
          <cell r="Q1632">
            <v>5.0842999999999998</v>
          </cell>
        </row>
        <row r="1633">
          <cell r="K1633">
            <v>34.83</v>
          </cell>
          <cell r="Q1633">
            <v>5.0025000000000004</v>
          </cell>
        </row>
        <row r="1634">
          <cell r="K1634">
            <v>34.97</v>
          </cell>
          <cell r="Q1634">
            <v>5.0084</v>
          </cell>
        </row>
        <row r="1635">
          <cell r="K1635">
            <v>35.25</v>
          </cell>
          <cell r="Q1635">
            <v>5.0739000000000001</v>
          </cell>
        </row>
        <row r="1636">
          <cell r="K1636">
            <v>35.29</v>
          </cell>
          <cell r="Q1636">
            <v>5.1691000000000003</v>
          </cell>
        </row>
        <row r="1637">
          <cell r="K1637">
            <v>35.96</v>
          </cell>
          <cell r="Q1637">
            <v>5.181</v>
          </cell>
        </row>
        <row r="1638">
          <cell r="K1638">
            <v>36.369999999999997</v>
          </cell>
          <cell r="Q1638">
            <v>5.2018000000000004</v>
          </cell>
        </row>
        <row r="1639">
          <cell r="K1639">
            <v>36.14</v>
          </cell>
          <cell r="Q1639">
            <v>5.2434000000000003</v>
          </cell>
        </row>
        <row r="1640">
          <cell r="K1640">
            <v>35.25</v>
          </cell>
          <cell r="Q1640">
            <v>5.2493999999999996</v>
          </cell>
        </row>
        <row r="1641">
          <cell r="K1641">
            <v>34.67</v>
          </cell>
          <cell r="Q1641">
            <v>5.3490000000000002</v>
          </cell>
        </row>
        <row r="1642">
          <cell r="K1642">
            <v>34.869999999999997</v>
          </cell>
          <cell r="Q1642">
            <v>5.41</v>
          </cell>
        </row>
        <row r="1643">
          <cell r="K1643">
            <v>35.200000000000003</v>
          </cell>
          <cell r="Q1643">
            <v>5.3757999999999999</v>
          </cell>
        </row>
        <row r="1644">
          <cell r="K1644">
            <v>35.619999999999997</v>
          </cell>
          <cell r="Q1644">
            <v>5.2434000000000003</v>
          </cell>
        </row>
        <row r="1645">
          <cell r="K1645">
            <v>34.979999999999997</v>
          </cell>
          <cell r="Q1645">
            <v>5.1571999999999996</v>
          </cell>
        </row>
        <row r="1646">
          <cell r="K1646">
            <v>35.729999999999997</v>
          </cell>
          <cell r="Q1646">
            <v>5.1868999999999996</v>
          </cell>
        </row>
        <row r="1647">
          <cell r="K1647">
            <v>35.19</v>
          </cell>
          <cell r="Q1647">
            <v>5.2359999999999998</v>
          </cell>
        </row>
        <row r="1648">
          <cell r="K1648">
            <v>34.18</v>
          </cell>
          <cell r="Q1648">
            <v>5.2984999999999998</v>
          </cell>
        </row>
        <row r="1649">
          <cell r="K1649">
            <v>33.94</v>
          </cell>
          <cell r="Q1649">
            <v>5.2032999999999996</v>
          </cell>
        </row>
        <row r="1650">
          <cell r="K1650">
            <v>33.909999999999997</v>
          </cell>
          <cell r="Q1650">
            <v>5.3148</v>
          </cell>
        </row>
        <row r="1651">
          <cell r="K1651">
            <v>34.5</v>
          </cell>
          <cell r="Q1651">
            <v>5.2344999999999997</v>
          </cell>
        </row>
        <row r="1652">
          <cell r="K1652">
            <v>34.270000000000003</v>
          </cell>
          <cell r="Q1652">
            <v>5.0842999999999998</v>
          </cell>
        </row>
        <row r="1653">
          <cell r="K1653">
            <v>33.159999999999997</v>
          </cell>
          <cell r="Q1653">
            <v>5.0486000000000004</v>
          </cell>
        </row>
        <row r="1654">
          <cell r="K1654">
            <v>33.04</v>
          </cell>
          <cell r="Q1654">
            <v>5.0441000000000003</v>
          </cell>
        </row>
        <row r="1655">
          <cell r="K1655">
            <v>32.99</v>
          </cell>
          <cell r="Q1655">
            <v>5.1318999999999999</v>
          </cell>
        </row>
        <row r="1656">
          <cell r="K1656">
            <v>33.4</v>
          </cell>
          <cell r="Q1656">
            <v>5.0976999999999997</v>
          </cell>
        </row>
        <row r="1657">
          <cell r="K1657">
            <v>33.700000000000003</v>
          </cell>
          <cell r="Q1657">
            <v>4.9325000000000001</v>
          </cell>
        </row>
        <row r="1658">
          <cell r="K1658">
            <v>34.22</v>
          </cell>
          <cell r="Q1658">
            <v>4.9146999999999998</v>
          </cell>
        </row>
        <row r="1659">
          <cell r="K1659">
            <v>32.880000000000003</v>
          </cell>
          <cell r="Q1659">
            <v>4.9073000000000002</v>
          </cell>
        </row>
        <row r="1660">
          <cell r="K1660">
            <v>32.72</v>
          </cell>
          <cell r="Q1660">
            <v>4.9682000000000004</v>
          </cell>
        </row>
        <row r="1661">
          <cell r="K1661">
            <v>32.33</v>
          </cell>
          <cell r="Q1661">
            <v>5.0129000000000001</v>
          </cell>
        </row>
        <row r="1662">
          <cell r="K1662">
            <v>32.19</v>
          </cell>
          <cell r="Q1662">
            <v>4.9256000000000002</v>
          </cell>
        </row>
        <row r="1663">
          <cell r="K1663">
            <v>31.84</v>
          </cell>
          <cell r="Q1663">
            <v>4.7327000000000004</v>
          </cell>
        </row>
        <row r="1664">
          <cell r="K1664">
            <v>31.25</v>
          </cell>
          <cell r="Q1664">
            <v>4.7096</v>
          </cell>
        </row>
        <row r="1665">
          <cell r="K1665">
            <v>31.63</v>
          </cell>
          <cell r="Q1665">
            <v>4.6535000000000002</v>
          </cell>
        </row>
        <row r="1666">
          <cell r="K1666">
            <v>31.18</v>
          </cell>
          <cell r="Q1666">
            <v>4.6334</v>
          </cell>
        </row>
        <row r="1667">
          <cell r="K1667">
            <v>31.63</v>
          </cell>
          <cell r="Q1667">
            <v>4.5830000000000002</v>
          </cell>
        </row>
        <row r="1668">
          <cell r="K1668">
            <v>32.08</v>
          </cell>
          <cell r="Q1668">
            <v>4.4981</v>
          </cell>
        </row>
        <row r="1669">
          <cell r="K1669">
            <v>31.16</v>
          </cell>
          <cell r="Q1669">
            <v>4.5528000000000004</v>
          </cell>
        </row>
        <row r="1670">
          <cell r="K1670">
            <v>30.8</v>
          </cell>
          <cell r="Q1670">
            <v>4.4880000000000004</v>
          </cell>
        </row>
        <row r="1671">
          <cell r="K1671">
            <v>31.184999999999999</v>
          </cell>
          <cell r="Q1671">
            <v>4.5528000000000004</v>
          </cell>
        </row>
        <row r="1672">
          <cell r="K1672">
            <v>31.91</v>
          </cell>
          <cell r="Q1672">
            <v>4.6174999999999997</v>
          </cell>
        </row>
        <row r="1673">
          <cell r="K1673">
            <v>32.65</v>
          </cell>
          <cell r="Q1673">
            <v>4.4851000000000001</v>
          </cell>
        </row>
        <row r="1674">
          <cell r="K1674">
            <v>32.200000000000003</v>
          </cell>
          <cell r="Q1674">
            <v>4.4333</v>
          </cell>
        </row>
        <row r="1675">
          <cell r="K1675">
            <v>32.459000000000003</v>
          </cell>
          <cell r="Q1675">
            <v>4.4886999999999997</v>
          </cell>
        </row>
        <row r="1676">
          <cell r="K1676">
            <v>31.14</v>
          </cell>
          <cell r="Q1676">
            <v>4.5930999999999997</v>
          </cell>
        </row>
        <row r="1677">
          <cell r="K1677">
            <v>31.58</v>
          </cell>
          <cell r="Q1677">
            <v>4.6996000000000002</v>
          </cell>
        </row>
        <row r="1678">
          <cell r="K1678">
            <v>32.340000000000003</v>
          </cell>
          <cell r="Q1678">
            <v>4.6348000000000003</v>
          </cell>
        </row>
        <row r="1679">
          <cell r="K1679">
            <v>32.43</v>
          </cell>
          <cell r="Q1679">
            <v>4.6721000000000004</v>
          </cell>
        </row>
        <row r="1680">
          <cell r="K1680">
            <v>32.909999999999997</v>
          </cell>
          <cell r="Q1680">
            <v>4.4821999999999997</v>
          </cell>
        </row>
        <row r="1681">
          <cell r="K1681">
            <v>33.049999999999997</v>
          </cell>
          <cell r="Q1681">
            <v>4.5456000000000003</v>
          </cell>
        </row>
        <row r="1682">
          <cell r="K1682">
            <v>33.06</v>
          </cell>
          <cell r="Q1682">
            <v>4.6550000000000002</v>
          </cell>
        </row>
        <row r="1683">
          <cell r="K1683">
            <v>33.21</v>
          </cell>
          <cell r="Q1683">
            <v>4.6679000000000004</v>
          </cell>
        </row>
        <row r="1684">
          <cell r="K1684">
            <v>34.090000000000003</v>
          </cell>
          <cell r="Q1684">
            <v>4.7370000000000001</v>
          </cell>
        </row>
        <row r="1685">
          <cell r="K1685">
            <v>33.94</v>
          </cell>
          <cell r="Q1685">
            <v>4.7571000000000003</v>
          </cell>
        </row>
        <row r="1686">
          <cell r="K1686">
            <v>33.14</v>
          </cell>
          <cell r="Q1686">
            <v>4.7586000000000004</v>
          </cell>
        </row>
        <row r="1687">
          <cell r="K1687">
            <v>32.6</v>
          </cell>
          <cell r="Q1687">
            <v>4.7801999999999998</v>
          </cell>
        </row>
        <row r="1688">
          <cell r="K1688">
            <v>32.69</v>
          </cell>
          <cell r="Q1688">
            <v>4.9067999999999996</v>
          </cell>
        </row>
        <row r="1689">
          <cell r="K1689">
            <v>32.049999999999997</v>
          </cell>
          <cell r="Q1689">
            <v>4.8853</v>
          </cell>
        </row>
        <row r="1690">
          <cell r="K1690">
            <v>32.090000000000003</v>
          </cell>
          <cell r="Q1690">
            <v>4.7701000000000002</v>
          </cell>
        </row>
        <row r="1691">
          <cell r="K1691">
            <v>31.49</v>
          </cell>
          <cell r="Q1691">
            <v>4.6924000000000001</v>
          </cell>
        </row>
        <row r="1692">
          <cell r="K1692">
            <v>32.64</v>
          </cell>
          <cell r="Q1692">
            <v>4.7053000000000003</v>
          </cell>
        </row>
        <row r="1693">
          <cell r="K1693">
            <v>32.075000000000003</v>
          </cell>
          <cell r="Q1693">
            <v>4.6132</v>
          </cell>
        </row>
        <row r="1694">
          <cell r="K1694">
            <v>32.47</v>
          </cell>
          <cell r="Q1694">
            <v>4.6189999999999998</v>
          </cell>
        </row>
        <row r="1695">
          <cell r="K1695">
            <v>32.549999999999997</v>
          </cell>
          <cell r="Q1695">
            <v>4.5326000000000004</v>
          </cell>
        </row>
        <row r="1696">
          <cell r="K1696">
            <v>32.21</v>
          </cell>
          <cell r="Q1696">
            <v>4.6981000000000002</v>
          </cell>
        </row>
        <row r="1697">
          <cell r="K1697">
            <v>32.145000000000003</v>
          </cell>
          <cell r="Q1697">
            <v>4.6167999999999996</v>
          </cell>
        </row>
        <row r="1698">
          <cell r="K1698">
            <v>30.71</v>
          </cell>
          <cell r="Q1698">
            <v>4.6737000000000002</v>
          </cell>
        </row>
        <row r="1699">
          <cell r="K1699">
            <v>30.664999999999999</v>
          </cell>
          <cell r="Q1699">
            <v>4.6852</v>
          </cell>
        </row>
        <row r="1700">
          <cell r="K1700">
            <v>30.58</v>
          </cell>
          <cell r="Q1700">
            <v>4.6361999999999997</v>
          </cell>
        </row>
        <row r="1701">
          <cell r="K1701">
            <v>30.11</v>
          </cell>
          <cell r="Q1701">
            <v>4.6269</v>
          </cell>
        </row>
        <row r="1702">
          <cell r="K1702">
            <v>29.55</v>
          </cell>
          <cell r="Q1702">
            <v>4.4203000000000001</v>
          </cell>
        </row>
        <row r="1703">
          <cell r="K1703">
            <v>30.19</v>
          </cell>
          <cell r="Q1703">
            <v>4.4138999999999999</v>
          </cell>
        </row>
        <row r="1704">
          <cell r="K1704">
            <v>28.88</v>
          </cell>
          <cell r="Q1704">
            <v>4.4016000000000002</v>
          </cell>
        </row>
        <row r="1705">
          <cell r="K1705">
            <v>28.35</v>
          </cell>
          <cell r="Q1705">
            <v>4.3339999999999996</v>
          </cell>
        </row>
        <row r="1706">
          <cell r="K1706">
            <v>26.02</v>
          </cell>
          <cell r="Q1706">
            <v>4.2534000000000001</v>
          </cell>
        </row>
        <row r="1707">
          <cell r="K1707">
            <v>27.6</v>
          </cell>
          <cell r="Q1707">
            <v>4.3455000000000004</v>
          </cell>
        </row>
        <row r="1708">
          <cell r="K1708">
            <v>26.48</v>
          </cell>
          <cell r="Q1708">
            <v>4.1569000000000003</v>
          </cell>
        </row>
        <row r="1709">
          <cell r="K1709">
            <v>27.7</v>
          </cell>
          <cell r="Q1709">
            <v>4.0805999999999996</v>
          </cell>
        </row>
        <row r="1710">
          <cell r="K1710">
            <v>27.39</v>
          </cell>
          <cell r="Q1710">
            <v>3.7452999999999999</v>
          </cell>
        </row>
        <row r="1711">
          <cell r="K1711">
            <v>27.64</v>
          </cell>
          <cell r="Q1711">
            <v>3.9727000000000001</v>
          </cell>
        </row>
        <row r="1712">
          <cell r="K1712">
            <v>27.57</v>
          </cell>
          <cell r="Q1712">
            <v>3.8115000000000001</v>
          </cell>
        </row>
        <row r="1713">
          <cell r="K1713">
            <v>27.47</v>
          </cell>
          <cell r="Q1713">
            <v>3.9870999999999999</v>
          </cell>
        </row>
        <row r="1714">
          <cell r="K1714">
            <v>25.19</v>
          </cell>
          <cell r="Q1714">
            <v>3.9424999999999999</v>
          </cell>
        </row>
        <row r="1715">
          <cell r="K1715">
            <v>24.78</v>
          </cell>
          <cell r="Q1715">
            <v>3.9784000000000002</v>
          </cell>
        </row>
        <row r="1716">
          <cell r="K1716">
            <v>25.06</v>
          </cell>
          <cell r="Q1716">
            <v>3.9683999999999999</v>
          </cell>
        </row>
        <row r="1717">
          <cell r="K1717">
            <v>26.199000000000002</v>
          </cell>
          <cell r="Q1717">
            <v>3.9540000000000002</v>
          </cell>
        </row>
        <row r="1718">
          <cell r="K1718">
            <v>26.68</v>
          </cell>
          <cell r="Q1718">
            <v>3.6257999999999999</v>
          </cell>
        </row>
        <row r="1719">
          <cell r="K1719">
            <v>25.9</v>
          </cell>
          <cell r="Q1719">
            <v>3.5668000000000002</v>
          </cell>
        </row>
        <row r="1720">
          <cell r="K1720">
            <v>26.65</v>
          </cell>
          <cell r="Q1720">
            <v>3.6071</v>
          </cell>
        </row>
        <row r="1721">
          <cell r="K1721">
            <v>27.91</v>
          </cell>
          <cell r="Q1721">
            <v>3.7709999999999999</v>
          </cell>
        </row>
        <row r="1722">
          <cell r="K1722">
            <v>27.87</v>
          </cell>
          <cell r="Q1722">
            <v>3.8403</v>
          </cell>
        </row>
        <row r="1723">
          <cell r="K1723">
            <v>28.07</v>
          </cell>
          <cell r="Q1723">
            <v>3.7280000000000002</v>
          </cell>
        </row>
        <row r="1724">
          <cell r="K1724">
            <v>27.844999999999999</v>
          </cell>
          <cell r="Q1724">
            <v>3.8359000000000001</v>
          </cell>
        </row>
        <row r="1725">
          <cell r="K1725">
            <v>26.97</v>
          </cell>
          <cell r="Q1725">
            <v>4.0172999999999996</v>
          </cell>
        </row>
        <row r="1726">
          <cell r="K1726">
            <v>26.49</v>
          </cell>
          <cell r="Q1726">
            <v>4.0114999999999998</v>
          </cell>
        </row>
        <row r="1727">
          <cell r="K1727">
            <v>27.63</v>
          </cell>
          <cell r="Q1727">
            <v>3.9567000000000001</v>
          </cell>
        </row>
        <row r="1728">
          <cell r="K1728">
            <v>26.72</v>
          </cell>
          <cell r="Q1728">
            <v>3.9249999999999998</v>
          </cell>
        </row>
        <row r="1729">
          <cell r="K1729">
            <v>26</v>
          </cell>
          <cell r="Q1729">
            <v>3.8016000000000001</v>
          </cell>
        </row>
        <row r="1730">
          <cell r="K1730">
            <v>26.75</v>
          </cell>
          <cell r="Q1730">
            <v>3.734</v>
          </cell>
        </row>
        <row r="1731">
          <cell r="K1731">
            <v>27.72</v>
          </cell>
          <cell r="Q1731">
            <v>3.8946999999999998</v>
          </cell>
        </row>
        <row r="1732">
          <cell r="K1732">
            <v>28.15</v>
          </cell>
          <cell r="Q1732">
            <v>3.7664</v>
          </cell>
        </row>
        <row r="1733">
          <cell r="K1733">
            <v>28.95</v>
          </cell>
          <cell r="Q1733">
            <v>3.6648999999999998</v>
          </cell>
        </row>
        <row r="1734">
          <cell r="K1734">
            <v>29.23</v>
          </cell>
          <cell r="Q1734">
            <v>3.7706</v>
          </cell>
        </row>
        <row r="1735">
          <cell r="K1735">
            <v>29.02</v>
          </cell>
          <cell r="Q1735">
            <v>3.9073000000000002</v>
          </cell>
        </row>
        <row r="1736">
          <cell r="K1736">
            <v>28.35</v>
          </cell>
          <cell r="Q1736">
            <v>3.968</v>
          </cell>
        </row>
        <row r="1737">
          <cell r="K1737">
            <v>29.54</v>
          </cell>
          <cell r="Q1737">
            <v>4.0807000000000002</v>
          </cell>
        </row>
        <row r="1738">
          <cell r="K1738">
            <v>28.34</v>
          </cell>
          <cell r="Q1738">
            <v>4.1201999999999996</v>
          </cell>
        </row>
        <row r="1739">
          <cell r="K1739">
            <v>28.9</v>
          </cell>
          <cell r="Q1739">
            <v>4.0906000000000002</v>
          </cell>
        </row>
        <row r="1740">
          <cell r="K1740">
            <v>29.71</v>
          </cell>
          <cell r="Q1740">
            <v>3.9962</v>
          </cell>
        </row>
        <row r="1741">
          <cell r="K1741">
            <v>30.13</v>
          </cell>
          <cell r="Q1741">
            <v>4.1638999999999999</v>
          </cell>
        </row>
        <row r="1742">
          <cell r="K1742">
            <v>29.454999999999998</v>
          </cell>
          <cell r="Q1742">
            <v>3.9946999999999999</v>
          </cell>
        </row>
        <row r="1743">
          <cell r="K1743">
            <v>29.65</v>
          </cell>
          <cell r="Q1743">
            <v>4.0736999999999997</v>
          </cell>
        </row>
        <row r="1744">
          <cell r="K1744">
            <v>28.74</v>
          </cell>
          <cell r="Q1744">
            <v>4.1879</v>
          </cell>
        </row>
        <row r="1745">
          <cell r="K1745">
            <v>27.94</v>
          </cell>
          <cell r="Q1745">
            <v>4.2470999999999997</v>
          </cell>
        </row>
        <row r="1746">
          <cell r="K1746">
            <v>28.69</v>
          </cell>
          <cell r="Q1746">
            <v>4.1519000000000004</v>
          </cell>
        </row>
        <row r="1747">
          <cell r="K1747">
            <v>29.51</v>
          </cell>
          <cell r="Q1747">
            <v>4.1794000000000002</v>
          </cell>
        </row>
        <row r="1748">
          <cell r="K1748">
            <v>30.07</v>
          </cell>
          <cell r="Q1748">
            <v>4.0510999999999999</v>
          </cell>
        </row>
        <row r="1749">
          <cell r="K1749">
            <v>29.91</v>
          </cell>
          <cell r="Q1749">
            <v>3.9384000000000001</v>
          </cell>
        </row>
        <row r="1750">
          <cell r="K1750">
            <v>30.97</v>
          </cell>
          <cell r="Q1750">
            <v>4.0441000000000003</v>
          </cell>
        </row>
        <row r="1751">
          <cell r="K1751">
            <v>30.93</v>
          </cell>
          <cell r="Q1751">
            <v>4.1597</v>
          </cell>
        </row>
        <row r="1752">
          <cell r="K1752">
            <v>31.11</v>
          </cell>
          <cell r="Q1752">
            <v>4.2385999999999999</v>
          </cell>
        </row>
        <row r="1753">
          <cell r="K1753">
            <v>31.14</v>
          </cell>
          <cell r="Q1753">
            <v>4.2160000000000002</v>
          </cell>
        </row>
        <row r="1754">
          <cell r="K1754">
            <v>31.85</v>
          </cell>
          <cell r="Q1754">
            <v>4.3654999999999999</v>
          </cell>
        </row>
        <row r="1755">
          <cell r="K1755">
            <v>31.23</v>
          </cell>
          <cell r="Q1755">
            <v>4.3597999999999999</v>
          </cell>
        </row>
        <row r="1756">
          <cell r="K1756">
            <v>31.88</v>
          </cell>
          <cell r="Q1756">
            <v>4.3852000000000002</v>
          </cell>
        </row>
        <row r="1757">
          <cell r="K1757">
            <v>31.49</v>
          </cell>
          <cell r="Q1757">
            <v>4.3894000000000002</v>
          </cell>
        </row>
        <row r="1758">
          <cell r="K1758">
            <v>31.53</v>
          </cell>
          <cell r="Q1758">
            <v>4.4894999999999996</v>
          </cell>
        </row>
        <row r="1759">
          <cell r="K1759">
            <v>32.119999999999997</v>
          </cell>
          <cell r="Q1759">
            <v>4.4020999999999999</v>
          </cell>
        </row>
        <row r="1760">
          <cell r="K1760">
            <v>32.869999999999997</v>
          </cell>
          <cell r="Q1760">
            <v>4.4936999999999996</v>
          </cell>
        </row>
        <row r="1761">
          <cell r="K1761">
            <v>32.369999999999997</v>
          </cell>
          <cell r="Q1761">
            <v>4.4387999999999996</v>
          </cell>
        </row>
        <row r="1762">
          <cell r="K1762">
            <v>32.4</v>
          </cell>
          <cell r="Q1762">
            <v>4.4443999999999999</v>
          </cell>
        </row>
        <row r="1763">
          <cell r="K1763">
            <v>33.659999999999997</v>
          </cell>
          <cell r="Q1763">
            <v>4.5275999999999996</v>
          </cell>
        </row>
        <row r="1764">
          <cell r="K1764">
            <v>33.69</v>
          </cell>
          <cell r="Q1764">
            <v>4.6333000000000002</v>
          </cell>
        </row>
        <row r="1765">
          <cell r="K1765">
            <v>32.770000000000003</v>
          </cell>
          <cell r="Q1765">
            <v>4.5628000000000002</v>
          </cell>
        </row>
        <row r="1766">
          <cell r="K1766">
            <v>31.69</v>
          </cell>
          <cell r="Q1766">
            <v>4.5670000000000002</v>
          </cell>
        </row>
        <row r="1767">
          <cell r="K1767">
            <v>32.28</v>
          </cell>
          <cell r="Q1767">
            <v>4.7446000000000002</v>
          </cell>
        </row>
        <row r="1768">
          <cell r="K1768">
            <v>33.11</v>
          </cell>
          <cell r="Q1768">
            <v>4.7488999999999999</v>
          </cell>
        </row>
        <row r="1769">
          <cell r="K1769">
            <v>32.549999999999997</v>
          </cell>
          <cell r="Q1769">
            <v>4.6192000000000002</v>
          </cell>
        </row>
        <row r="1770">
          <cell r="K1770">
            <v>32.869999999999997</v>
          </cell>
          <cell r="Q1770">
            <v>4.4668999999999999</v>
          </cell>
        </row>
        <row r="1771">
          <cell r="K1771">
            <v>33.61</v>
          </cell>
          <cell r="Q1771">
            <v>4.5500999999999996</v>
          </cell>
        </row>
        <row r="1772">
          <cell r="K1772">
            <v>31.59</v>
          </cell>
          <cell r="Q1772">
            <v>4.6670999999999996</v>
          </cell>
        </row>
        <row r="1773">
          <cell r="K1773">
            <v>31.73</v>
          </cell>
          <cell r="Q1773">
            <v>4.5881999999999996</v>
          </cell>
        </row>
        <row r="1774">
          <cell r="K1774">
            <v>32.369999999999997</v>
          </cell>
          <cell r="Q1774">
            <v>4.6333000000000002</v>
          </cell>
        </row>
        <row r="1775">
          <cell r="K1775">
            <v>32.299999999999997</v>
          </cell>
          <cell r="Q1775">
            <v>4.7375999999999996</v>
          </cell>
        </row>
        <row r="1776">
          <cell r="K1776">
            <v>32.96</v>
          </cell>
          <cell r="Q1776">
            <v>4.4528999999999996</v>
          </cell>
        </row>
        <row r="1777">
          <cell r="K1777">
            <v>31.99</v>
          </cell>
          <cell r="Q1777">
            <v>4.4725999999999999</v>
          </cell>
        </row>
        <row r="1778">
          <cell r="K1778">
            <v>30.82</v>
          </cell>
          <cell r="Q1778">
            <v>4.5628000000000002</v>
          </cell>
        </row>
        <row r="1779">
          <cell r="K1779">
            <v>30.6</v>
          </cell>
          <cell r="Q1779">
            <v>4.5529000000000002</v>
          </cell>
        </row>
        <row r="1780">
          <cell r="K1780">
            <v>29.91</v>
          </cell>
          <cell r="Q1780">
            <v>4.6459999999999999</v>
          </cell>
        </row>
        <row r="1781">
          <cell r="K1781">
            <v>29.81</v>
          </cell>
          <cell r="Q1781">
            <v>4.5091999999999999</v>
          </cell>
        </row>
        <row r="1782">
          <cell r="K1782">
            <v>29</v>
          </cell>
          <cell r="Q1782">
            <v>4.3442999999999996</v>
          </cell>
        </row>
        <row r="1783">
          <cell r="K1783">
            <v>28.74</v>
          </cell>
          <cell r="Q1783">
            <v>4.3132999999999999</v>
          </cell>
        </row>
        <row r="1784">
          <cell r="K1784">
            <v>29.87</v>
          </cell>
          <cell r="Q1784">
            <v>4.2160000000000002</v>
          </cell>
        </row>
        <row r="1785">
          <cell r="K1785">
            <v>29.74</v>
          </cell>
          <cell r="Q1785">
            <v>4.2019000000000002</v>
          </cell>
        </row>
        <row r="1786">
          <cell r="K1786">
            <v>31.35</v>
          </cell>
          <cell r="Q1786">
            <v>4.0877999999999997</v>
          </cell>
        </row>
        <row r="1787">
          <cell r="K1787">
            <v>31.67</v>
          </cell>
          <cell r="Q1787">
            <v>4.0510999999999999</v>
          </cell>
        </row>
        <row r="1788">
          <cell r="K1788">
            <v>31.2</v>
          </cell>
          <cell r="Q1788">
            <v>4.2103999999999999</v>
          </cell>
        </row>
        <row r="1789">
          <cell r="K1789">
            <v>31.9</v>
          </cell>
          <cell r="Q1789">
            <v>4.1920999999999999</v>
          </cell>
        </row>
        <row r="1790">
          <cell r="K1790">
            <v>31.73</v>
          </cell>
          <cell r="Q1790">
            <v>4.3949999999999996</v>
          </cell>
        </row>
        <row r="1791">
          <cell r="K1791">
            <v>31.54</v>
          </cell>
          <cell r="Q1791">
            <v>4.4398999999999997</v>
          </cell>
        </row>
        <row r="1792">
          <cell r="K1792">
            <v>30.74</v>
          </cell>
          <cell r="Q1792">
            <v>4.3739999999999997</v>
          </cell>
        </row>
        <row r="1793">
          <cell r="K1793">
            <v>31.69</v>
          </cell>
          <cell r="Q1793">
            <v>4.4721000000000002</v>
          </cell>
        </row>
        <row r="1794">
          <cell r="K1794">
            <v>31.32</v>
          </cell>
          <cell r="Q1794">
            <v>4.4482999999999997</v>
          </cell>
        </row>
        <row r="1795">
          <cell r="K1795">
            <v>30.83</v>
          </cell>
          <cell r="Q1795">
            <v>4.4217000000000004</v>
          </cell>
        </row>
        <row r="1796">
          <cell r="K1796">
            <v>29.87</v>
          </cell>
          <cell r="Q1796">
            <v>4.3094999999999999</v>
          </cell>
        </row>
        <row r="1797">
          <cell r="K1797">
            <v>29.03</v>
          </cell>
          <cell r="Q1797">
            <v>4.4427000000000003</v>
          </cell>
        </row>
        <row r="1798">
          <cell r="K1798">
            <v>29.21</v>
          </cell>
          <cell r="Q1798">
            <v>4.3907999999999996</v>
          </cell>
        </row>
        <row r="1799">
          <cell r="K1799">
            <v>28.614999999999998</v>
          </cell>
          <cell r="Q1799">
            <v>4.3220999999999998</v>
          </cell>
        </row>
        <row r="1800">
          <cell r="K1800">
            <v>29.17</v>
          </cell>
          <cell r="Q1800">
            <v>4.1875</v>
          </cell>
        </row>
        <row r="1801">
          <cell r="K1801">
            <v>25.77</v>
          </cell>
          <cell r="Q1801">
            <v>4.0697999999999999</v>
          </cell>
        </row>
        <row r="1802">
          <cell r="K1802">
            <v>25.69</v>
          </cell>
          <cell r="Q1802">
            <v>4.0949999999999998</v>
          </cell>
        </row>
        <row r="1803">
          <cell r="K1803">
            <v>26.06</v>
          </cell>
          <cell r="Q1803">
            <v>4.0115999999999996</v>
          </cell>
        </row>
        <row r="1804">
          <cell r="K1804">
            <v>25.625</v>
          </cell>
          <cell r="Q1804">
            <v>4.0894000000000004</v>
          </cell>
        </row>
        <row r="1805">
          <cell r="K1805">
            <v>25.51</v>
          </cell>
          <cell r="Q1805">
            <v>3.6128</v>
          </cell>
        </row>
        <row r="1806">
          <cell r="K1806">
            <v>25.8</v>
          </cell>
          <cell r="Q1806">
            <v>3.6015000000000001</v>
          </cell>
        </row>
        <row r="1807">
          <cell r="K1807">
            <v>25.65</v>
          </cell>
          <cell r="Q1807">
            <v>3.6534</v>
          </cell>
        </row>
        <row r="1808">
          <cell r="K1808">
            <v>25.864999999999998</v>
          </cell>
          <cell r="Q1808">
            <v>3.5924</v>
          </cell>
        </row>
        <row r="1809">
          <cell r="K1809">
            <v>26.01</v>
          </cell>
          <cell r="Q1809">
            <v>3.5762999999999998</v>
          </cell>
        </row>
        <row r="1810">
          <cell r="K1810">
            <v>26.59</v>
          </cell>
          <cell r="Q1810">
            <v>3.617</v>
          </cell>
        </row>
        <row r="1811">
          <cell r="K1811">
            <v>26.93</v>
          </cell>
          <cell r="Q1811">
            <v>3.5958999999999999</v>
          </cell>
        </row>
        <row r="1812">
          <cell r="K1812">
            <v>27.03</v>
          </cell>
          <cell r="Q1812">
            <v>3.6261000000000001</v>
          </cell>
        </row>
        <row r="1813">
          <cell r="K1813">
            <v>26.97</v>
          </cell>
          <cell r="Q1813">
            <v>3.6463999999999999</v>
          </cell>
        </row>
        <row r="1814">
          <cell r="K1814">
            <v>26.89</v>
          </cell>
          <cell r="Q1814">
            <v>3.7277</v>
          </cell>
        </row>
        <row r="1815">
          <cell r="K1815">
            <v>27.17</v>
          </cell>
          <cell r="Q1815">
            <v>3.7753999999999999</v>
          </cell>
        </row>
        <row r="1816">
          <cell r="K1816">
            <v>27.34</v>
          </cell>
          <cell r="Q1816">
            <v>3.7894000000000001</v>
          </cell>
        </row>
        <row r="1817">
          <cell r="K1817">
            <v>27.66</v>
          </cell>
          <cell r="Q1817">
            <v>3.7810000000000001</v>
          </cell>
        </row>
        <row r="1818">
          <cell r="K1818">
            <v>28.34</v>
          </cell>
          <cell r="Q1818">
            <v>3.7698</v>
          </cell>
        </row>
        <row r="1819">
          <cell r="K1819">
            <v>28.56</v>
          </cell>
          <cell r="Q1819">
            <v>3.8090000000000002</v>
          </cell>
        </row>
        <row r="1820">
          <cell r="K1820">
            <v>28.71</v>
          </cell>
          <cell r="Q1820">
            <v>3.8329</v>
          </cell>
        </row>
        <row r="1821">
          <cell r="K1821">
            <v>28.39</v>
          </cell>
          <cell r="Q1821">
            <v>3.8776999999999999</v>
          </cell>
        </row>
        <row r="1822">
          <cell r="K1822">
            <v>28.51</v>
          </cell>
          <cell r="Q1822">
            <v>3.9729999999999999</v>
          </cell>
        </row>
        <row r="1823">
          <cell r="K1823">
            <v>28.51</v>
          </cell>
          <cell r="Q1823">
            <v>4.0038999999999998</v>
          </cell>
        </row>
        <row r="1824">
          <cell r="K1824">
            <v>28.29</v>
          </cell>
          <cell r="Q1824">
            <v>4.0248999999999997</v>
          </cell>
        </row>
        <row r="1825">
          <cell r="K1825">
            <v>28.42</v>
          </cell>
          <cell r="Q1825">
            <v>3.9801000000000002</v>
          </cell>
        </row>
        <row r="1826">
          <cell r="K1826">
            <v>28.6</v>
          </cell>
          <cell r="Q1826">
            <v>3.9969000000000001</v>
          </cell>
        </row>
        <row r="1827">
          <cell r="K1827">
            <v>28.21</v>
          </cell>
          <cell r="Q1827">
            <v>3.9969000000000001</v>
          </cell>
        </row>
        <row r="1828">
          <cell r="K1828">
            <v>28.88</v>
          </cell>
          <cell r="Q1828">
            <v>3.9660000000000002</v>
          </cell>
        </row>
        <row r="1829">
          <cell r="K1829">
            <v>28.81</v>
          </cell>
          <cell r="Q1829">
            <v>3.9843000000000002</v>
          </cell>
        </row>
        <row r="1830">
          <cell r="K1830">
            <v>29.11</v>
          </cell>
          <cell r="Q1830">
            <v>4.0095000000000001</v>
          </cell>
        </row>
        <row r="1831">
          <cell r="K1831">
            <v>29</v>
          </cell>
          <cell r="Q1831">
            <v>3.9548000000000001</v>
          </cell>
        </row>
        <row r="1832">
          <cell r="K1832">
            <v>28.95</v>
          </cell>
          <cell r="Q1832">
            <v>4.0487000000000002</v>
          </cell>
        </row>
        <row r="1833">
          <cell r="K1833">
            <v>28.73</v>
          </cell>
          <cell r="Q1833">
            <v>4.0388999999999999</v>
          </cell>
        </row>
        <row r="1834">
          <cell r="K1834">
            <v>28.89</v>
          </cell>
          <cell r="Q1834">
            <v>4.0810000000000004</v>
          </cell>
        </row>
        <row r="1835">
          <cell r="K1835">
            <v>28.495000000000001</v>
          </cell>
          <cell r="Q1835">
            <v>4.0655999999999999</v>
          </cell>
        </row>
        <row r="1836">
          <cell r="K1836">
            <v>28.43</v>
          </cell>
          <cell r="Q1836">
            <v>4.0586000000000002</v>
          </cell>
        </row>
        <row r="1837">
          <cell r="K1837">
            <v>28.24</v>
          </cell>
          <cell r="Q1837">
            <v>4.0277000000000003</v>
          </cell>
        </row>
        <row r="1838">
          <cell r="K1838">
            <v>27.98</v>
          </cell>
          <cell r="Q1838">
            <v>4.0500999999999996</v>
          </cell>
        </row>
        <row r="1839">
          <cell r="K1839">
            <v>28.95</v>
          </cell>
          <cell r="Q1839">
            <v>3.9948000000000001</v>
          </cell>
        </row>
        <row r="1840">
          <cell r="K1840">
            <v>28.79</v>
          </cell>
          <cell r="Q1840">
            <v>3.9857</v>
          </cell>
        </row>
        <row r="1841">
          <cell r="K1841">
            <v>28.74</v>
          </cell>
          <cell r="Q1841">
            <v>3.9590000000000001</v>
          </cell>
        </row>
        <row r="1842">
          <cell r="K1842">
            <v>28.55</v>
          </cell>
          <cell r="Q1842">
            <v>3.9226000000000001</v>
          </cell>
        </row>
        <row r="1843">
          <cell r="K1843">
            <v>28.81</v>
          </cell>
          <cell r="Q1843">
            <v>4.0586000000000002</v>
          </cell>
        </row>
        <row r="1844">
          <cell r="K1844">
            <v>29.25</v>
          </cell>
          <cell r="Q1844">
            <v>4.0361000000000002</v>
          </cell>
        </row>
        <row r="1845">
          <cell r="K1845">
            <v>29.26</v>
          </cell>
          <cell r="Q1845">
            <v>4.0290999999999997</v>
          </cell>
        </row>
        <row r="1846">
          <cell r="K1846">
            <v>29.39</v>
          </cell>
          <cell r="Q1846">
            <v>4.0025000000000004</v>
          </cell>
        </row>
        <row r="1847">
          <cell r="K1847">
            <v>29.254999999999999</v>
          </cell>
          <cell r="Q1847">
            <v>4.0388999999999999</v>
          </cell>
        </row>
        <row r="1848">
          <cell r="K1848">
            <v>29.83</v>
          </cell>
          <cell r="Q1848">
            <v>4.1006</v>
          </cell>
        </row>
        <row r="1849">
          <cell r="K1849">
            <v>29.96</v>
          </cell>
          <cell r="Q1849">
            <v>4.1020000000000003</v>
          </cell>
        </row>
        <row r="1850">
          <cell r="K1850">
            <v>30.24</v>
          </cell>
          <cell r="Q1850">
            <v>4.1201999999999996</v>
          </cell>
        </row>
        <row r="1851">
          <cell r="K1851">
            <v>29.945</v>
          </cell>
          <cell r="Q1851">
            <v>4.0571999999999999</v>
          </cell>
        </row>
        <row r="1852">
          <cell r="K1852">
            <v>30.22</v>
          </cell>
          <cell r="Q1852">
            <v>4.1368999999999998</v>
          </cell>
        </row>
        <row r="1853">
          <cell r="K1853">
            <v>30.07</v>
          </cell>
          <cell r="Q1853">
            <v>4.1548999999999996</v>
          </cell>
        </row>
        <row r="1854">
          <cell r="K1854">
            <v>30.13</v>
          </cell>
          <cell r="Q1854">
            <v>4.1938000000000004</v>
          </cell>
        </row>
        <row r="1855">
          <cell r="K1855">
            <v>29.71</v>
          </cell>
          <cell r="Q1855">
            <v>4.1528999999999998</v>
          </cell>
        </row>
        <row r="1856">
          <cell r="K1856">
            <v>30.13</v>
          </cell>
          <cell r="Q1856">
            <v>4.1909999999999998</v>
          </cell>
        </row>
        <row r="1857">
          <cell r="K1857">
            <v>29.84</v>
          </cell>
          <cell r="Q1857">
            <v>4.1702000000000004</v>
          </cell>
        </row>
        <row r="1858">
          <cell r="K1858">
            <v>30.06</v>
          </cell>
          <cell r="Q1858">
            <v>4.1784999999999997</v>
          </cell>
        </row>
        <row r="1859">
          <cell r="K1859">
            <v>29.74</v>
          </cell>
          <cell r="Q1859">
            <v>4.1203000000000003</v>
          </cell>
        </row>
        <row r="1860">
          <cell r="K1860">
            <v>29.76</v>
          </cell>
          <cell r="Q1860">
            <v>4.1784999999999997</v>
          </cell>
        </row>
        <row r="1861">
          <cell r="K1861">
            <v>30.1</v>
          </cell>
          <cell r="Q1861">
            <v>4.1383000000000001</v>
          </cell>
        </row>
        <row r="1862">
          <cell r="K1862">
            <v>29.41</v>
          </cell>
          <cell r="Q1862">
            <v>4.1688000000000001</v>
          </cell>
        </row>
        <row r="1863">
          <cell r="K1863">
            <v>28.63</v>
          </cell>
          <cell r="Q1863">
            <v>4.1243999999999996</v>
          </cell>
        </row>
        <row r="1864">
          <cell r="K1864">
            <v>28.55</v>
          </cell>
          <cell r="Q1864">
            <v>4.1272000000000002</v>
          </cell>
        </row>
        <row r="1865">
          <cell r="K1865">
            <v>29.16</v>
          </cell>
          <cell r="Q1865">
            <v>4.1744000000000003</v>
          </cell>
        </row>
        <row r="1866">
          <cell r="K1866">
            <v>29.35</v>
          </cell>
          <cell r="Q1866">
            <v>4.0787000000000004</v>
          </cell>
        </row>
        <row r="1867">
          <cell r="K1867">
            <v>29.36</v>
          </cell>
          <cell r="Q1867">
            <v>3.9704999999999999</v>
          </cell>
        </row>
        <row r="1868">
          <cell r="K1868">
            <v>29.3</v>
          </cell>
          <cell r="Q1868">
            <v>3.9594</v>
          </cell>
        </row>
        <row r="1869">
          <cell r="K1869">
            <v>29.16</v>
          </cell>
          <cell r="Q1869">
            <v>4.0439999999999996</v>
          </cell>
        </row>
        <row r="1870">
          <cell r="K1870">
            <v>29.53</v>
          </cell>
          <cell r="Q1870">
            <v>4.0702999999999996</v>
          </cell>
        </row>
        <row r="1871">
          <cell r="K1871">
            <v>29.39</v>
          </cell>
          <cell r="Q1871">
            <v>4.0716999999999999</v>
          </cell>
        </row>
        <row r="1872">
          <cell r="K1872">
            <v>29.16</v>
          </cell>
          <cell r="Q1872">
            <v>4.0633999999999997</v>
          </cell>
        </row>
        <row r="1873">
          <cell r="K1873">
            <v>29.56</v>
          </cell>
          <cell r="Q1873">
            <v>4.0439999999999996</v>
          </cell>
        </row>
        <row r="1874">
          <cell r="K1874">
            <v>29.01</v>
          </cell>
          <cell r="Q1874">
            <v>4.0952999999999999</v>
          </cell>
        </row>
        <row r="1875">
          <cell r="K1875">
            <v>28.35</v>
          </cell>
          <cell r="Q1875">
            <v>4.0758999999999999</v>
          </cell>
        </row>
        <row r="1876">
          <cell r="K1876">
            <v>28.14</v>
          </cell>
          <cell r="Q1876">
            <v>4.0439999999999996</v>
          </cell>
        </row>
        <row r="1877">
          <cell r="K1877">
            <v>28.7</v>
          </cell>
          <cell r="Q1877">
            <v>4.0994999999999999</v>
          </cell>
        </row>
        <row r="1878">
          <cell r="K1878">
            <v>28.5</v>
          </cell>
          <cell r="Q1878">
            <v>4.0232000000000001</v>
          </cell>
        </row>
        <row r="1879">
          <cell r="K1879">
            <v>28.635000000000002</v>
          </cell>
          <cell r="Q1879">
            <v>3.9317000000000002</v>
          </cell>
        </row>
        <row r="1880">
          <cell r="K1880">
            <v>29.28</v>
          </cell>
          <cell r="Q1880">
            <v>3.9024999999999999</v>
          </cell>
        </row>
        <row r="1881">
          <cell r="K1881">
            <v>29.125</v>
          </cell>
          <cell r="Q1881">
            <v>3.9802</v>
          </cell>
        </row>
        <row r="1882">
          <cell r="K1882">
            <v>29.01</v>
          </cell>
          <cell r="Q1882">
            <v>3.9525000000000001</v>
          </cell>
        </row>
        <row r="1883">
          <cell r="K1883">
            <v>28.88</v>
          </cell>
          <cell r="Q1883">
            <v>3.9712000000000001</v>
          </cell>
        </row>
        <row r="1884">
          <cell r="K1884">
            <v>28.48</v>
          </cell>
          <cell r="Q1884">
            <v>4.0606</v>
          </cell>
        </row>
        <row r="1885">
          <cell r="K1885">
            <v>28.69</v>
          </cell>
          <cell r="Q1885">
            <v>4.0391000000000004</v>
          </cell>
        </row>
        <row r="1886">
          <cell r="K1886">
            <v>28.87</v>
          </cell>
          <cell r="Q1886">
            <v>4.0232000000000001</v>
          </cell>
        </row>
        <row r="1887">
          <cell r="K1887">
            <v>29.02</v>
          </cell>
          <cell r="Q1887">
            <v>4.0052000000000003</v>
          </cell>
        </row>
        <row r="1888">
          <cell r="K1888">
            <v>29.24</v>
          </cell>
          <cell r="Q1888">
            <v>3.9497</v>
          </cell>
        </row>
        <row r="1889">
          <cell r="K1889">
            <v>29.4</v>
          </cell>
          <cell r="Q1889">
            <v>3.9788000000000001</v>
          </cell>
        </row>
        <row r="1890">
          <cell r="K1890">
            <v>29.57</v>
          </cell>
          <cell r="Q1890">
            <v>4.0038</v>
          </cell>
        </row>
        <row r="1891">
          <cell r="K1891">
            <v>29.71</v>
          </cell>
          <cell r="Q1891">
            <v>4.0246000000000004</v>
          </cell>
        </row>
        <row r="1892">
          <cell r="K1892">
            <v>29.38</v>
          </cell>
          <cell r="Q1892">
            <v>4.0551000000000004</v>
          </cell>
        </row>
        <row r="1893">
          <cell r="K1893">
            <v>28.41</v>
          </cell>
          <cell r="Q1893">
            <v>4.0773000000000001</v>
          </cell>
        </row>
        <row r="1894">
          <cell r="K1894">
            <v>27.92</v>
          </cell>
          <cell r="Q1894">
            <v>4.1009000000000002</v>
          </cell>
        </row>
        <row r="1895">
          <cell r="K1895">
            <v>27.93</v>
          </cell>
          <cell r="Q1895">
            <v>4.1203000000000003</v>
          </cell>
        </row>
        <row r="1896">
          <cell r="K1896">
            <v>27.78</v>
          </cell>
          <cell r="Q1896">
            <v>4.0744999999999996</v>
          </cell>
        </row>
        <row r="1897">
          <cell r="K1897">
            <v>27.02</v>
          </cell>
          <cell r="Q1897">
            <v>3.94</v>
          </cell>
        </row>
        <row r="1898">
          <cell r="K1898">
            <v>27</v>
          </cell>
          <cell r="Q1898">
            <v>3.8719999999999999</v>
          </cell>
        </row>
        <row r="1899">
          <cell r="K1899">
            <v>26.96</v>
          </cell>
          <cell r="Q1899">
            <v>3.8734000000000002</v>
          </cell>
        </row>
        <row r="1900">
          <cell r="K1900">
            <v>27.06</v>
          </cell>
          <cell r="Q1900">
            <v>3.8525999999999998</v>
          </cell>
        </row>
        <row r="1901">
          <cell r="K1901">
            <v>26.72</v>
          </cell>
          <cell r="Q1901">
            <v>3.7471999999999999</v>
          </cell>
        </row>
        <row r="1902">
          <cell r="K1902">
            <v>26.25</v>
          </cell>
          <cell r="Q1902">
            <v>3.7444000000000002</v>
          </cell>
        </row>
        <row r="1903">
          <cell r="K1903">
            <v>25.61</v>
          </cell>
          <cell r="Q1903">
            <v>3.7389000000000001</v>
          </cell>
        </row>
        <row r="1904">
          <cell r="K1904">
            <v>26.26</v>
          </cell>
          <cell r="Q1904">
            <v>3.7528000000000001</v>
          </cell>
        </row>
        <row r="1905">
          <cell r="K1905">
            <v>26.36</v>
          </cell>
          <cell r="Q1905">
            <v>3.7056</v>
          </cell>
        </row>
        <row r="1906">
          <cell r="K1906">
            <v>26.68</v>
          </cell>
          <cell r="Q1906">
            <v>3.6404000000000001</v>
          </cell>
        </row>
        <row r="1907">
          <cell r="K1907">
            <v>26.12</v>
          </cell>
          <cell r="Q1907">
            <v>3.5516999999999999</v>
          </cell>
        </row>
        <row r="1908">
          <cell r="K1908">
            <v>26.14</v>
          </cell>
          <cell r="Q1908">
            <v>3.6417999999999999</v>
          </cell>
        </row>
        <row r="1909">
          <cell r="K1909">
            <v>26.46</v>
          </cell>
          <cell r="Q1909">
            <v>3.6556999999999999</v>
          </cell>
        </row>
        <row r="1910">
          <cell r="K1910">
            <v>26.17</v>
          </cell>
          <cell r="Q1910">
            <v>3.7000999999999999</v>
          </cell>
        </row>
        <row r="1911">
          <cell r="K1911">
            <v>26.47</v>
          </cell>
          <cell r="Q1911">
            <v>3.6223999999999998</v>
          </cell>
        </row>
        <row r="1912">
          <cell r="K1912">
            <v>26</v>
          </cell>
          <cell r="Q1912">
            <v>3.6252</v>
          </cell>
        </row>
        <row r="1913">
          <cell r="K1913">
            <v>26.2</v>
          </cell>
          <cell r="Q1913">
            <v>3.6696</v>
          </cell>
        </row>
        <row r="1914">
          <cell r="K1914">
            <v>26.704999999999998</v>
          </cell>
          <cell r="Q1914">
            <v>3.6293000000000002</v>
          </cell>
        </row>
        <row r="1915">
          <cell r="K1915">
            <v>27.53</v>
          </cell>
          <cell r="Q1915">
            <v>3.6328999999999998</v>
          </cell>
        </row>
        <row r="1916">
          <cell r="K1916">
            <v>27.18</v>
          </cell>
          <cell r="Q1916">
            <v>3.5684</v>
          </cell>
        </row>
        <row r="1917">
          <cell r="K1917">
            <v>27.16</v>
          </cell>
          <cell r="Q1917">
            <v>3.5958999999999999</v>
          </cell>
        </row>
        <row r="1918">
          <cell r="K1918">
            <v>26.81</v>
          </cell>
          <cell r="Q1918">
            <v>3.6652</v>
          </cell>
        </row>
        <row r="1919">
          <cell r="K1919">
            <v>27.03</v>
          </cell>
          <cell r="Q1919">
            <v>3.7784</v>
          </cell>
        </row>
        <row r="1920">
          <cell r="K1920">
            <v>27.02</v>
          </cell>
          <cell r="Q1920">
            <v>3.7303999999999999</v>
          </cell>
        </row>
        <row r="1921">
          <cell r="K1921">
            <v>26.91</v>
          </cell>
          <cell r="Q1921">
            <v>3.7275999999999998</v>
          </cell>
        </row>
        <row r="1922">
          <cell r="K1922">
            <v>27.7</v>
          </cell>
          <cell r="Q1922">
            <v>3.6796000000000002</v>
          </cell>
        </row>
        <row r="1923">
          <cell r="K1923">
            <v>27.12</v>
          </cell>
          <cell r="Q1923">
            <v>3.7098</v>
          </cell>
        </row>
        <row r="1924">
          <cell r="K1924">
            <v>27.96</v>
          </cell>
          <cell r="Q1924">
            <v>3.7084000000000001</v>
          </cell>
        </row>
        <row r="1925">
          <cell r="K1925">
            <v>28.49</v>
          </cell>
          <cell r="Q1925">
            <v>3.6932999999999998</v>
          </cell>
        </row>
        <row r="1926">
          <cell r="K1926">
            <v>27.81</v>
          </cell>
          <cell r="Q1926">
            <v>3.8016999999999999</v>
          </cell>
        </row>
        <row r="1927">
          <cell r="K1927">
            <v>28</v>
          </cell>
          <cell r="Q1927">
            <v>3.7221000000000002</v>
          </cell>
        </row>
        <row r="1928">
          <cell r="K1928">
            <v>27.62</v>
          </cell>
          <cell r="Q1928">
            <v>3.8374000000000001</v>
          </cell>
        </row>
        <row r="1929">
          <cell r="K1929">
            <v>27.83</v>
          </cell>
          <cell r="Q1929">
            <v>3.9102000000000001</v>
          </cell>
        </row>
        <row r="1930">
          <cell r="K1930">
            <v>28.17</v>
          </cell>
          <cell r="Q1930">
            <v>3.8168000000000002</v>
          </cell>
        </row>
        <row r="1931">
          <cell r="K1931">
            <v>28.17</v>
          </cell>
          <cell r="Q1931">
            <v>3.8429000000000002</v>
          </cell>
        </row>
        <row r="1932">
          <cell r="K1932">
            <v>29.7</v>
          </cell>
          <cell r="Q1932">
            <v>3.7907999999999999</v>
          </cell>
        </row>
        <row r="1933">
          <cell r="K1933">
            <v>29.795000000000002</v>
          </cell>
          <cell r="Q1933">
            <v>3.8195999999999999</v>
          </cell>
        </row>
        <row r="1934">
          <cell r="K1934">
            <v>29.97</v>
          </cell>
          <cell r="Q1934">
            <v>3.8662999999999998</v>
          </cell>
        </row>
        <row r="1935">
          <cell r="K1935">
            <v>29.72</v>
          </cell>
          <cell r="Q1935">
            <v>3.8662999999999998</v>
          </cell>
        </row>
        <row r="1936">
          <cell r="K1936">
            <v>29.18</v>
          </cell>
          <cell r="Q1936">
            <v>4.0762</v>
          </cell>
        </row>
        <row r="1937">
          <cell r="K1937">
            <v>29.1</v>
          </cell>
          <cell r="Q1937">
            <v>4.0892999999999997</v>
          </cell>
        </row>
        <row r="1938">
          <cell r="K1938">
            <v>29.05</v>
          </cell>
          <cell r="Q1938">
            <v>4.1132999999999997</v>
          </cell>
        </row>
        <row r="1939">
          <cell r="K1939">
            <v>29.23</v>
          </cell>
          <cell r="Q1939">
            <v>4.0789999999999997</v>
          </cell>
        </row>
        <row r="1940">
          <cell r="K1940">
            <v>28.82</v>
          </cell>
          <cell r="Q1940">
            <v>4.0049000000000001</v>
          </cell>
        </row>
        <row r="1941">
          <cell r="K1941">
            <v>29.58</v>
          </cell>
          <cell r="Q1941">
            <v>3.9939</v>
          </cell>
        </row>
        <row r="1942">
          <cell r="K1942">
            <v>29.52</v>
          </cell>
          <cell r="Q1942">
            <v>3.9870000000000001</v>
          </cell>
        </row>
        <row r="1943">
          <cell r="K1943">
            <v>29.92</v>
          </cell>
          <cell r="Q1943">
            <v>4.0117000000000003</v>
          </cell>
        </row>
        <row r="1944">
          <cell r="K1944">
            <v>30.5</v>
          </cell>
          <cell r="Q1944">
            <v>3.9554999999999998</v>
          </cell>
        </row>
        <row r="1945">
          <cell r="K1945">
            <v>30.864999999999998</v>
          </cell>
          <cell r="Q1945">
            <v>4.0598000000000001</v>
          </cell>
        </row>
        <row r="1946">
          <cell r="K1946">
            <v>30.114999999999998</v>
          </cell>
          <cell r="Q1946">
            <v>4.0514999999999999</v>
          </cell>
        </row>
        <row r="1947">
          <cell r="K1947">
            <v>29.65</v>
          </cell>
          <cell r="Q1947">
            <v>4.1063999999999998</v>
          </cell>
        </row>
        <row r="1948">
          <cell r="K1948">
            <v>29.315000000000001</v>
          </cell>
          <cell r="Q1948">
            <v>4.1859999999999999</v>
          </cell>
        </row>
        <row r="1949">
          <cell r="K1949">
            <v>29.26</v>
          </cell>
          <cell r="Q1949">
            <v>4.2361000000000004</v>
          </cell>
        </row>
        <row r="1950">
          <cell r="K1950">
            <v>30</v>
          </cell>
          <cell r="Q1950">
            <v>4.1332000000000004</v>
          </cell>
        </row>
        <row r="1951">
          <cell r="K1951">
            <v>30.77</v>
          </cell>
          <cell r="Q1951">
            <v>4.0693999999999999</v>
          </cell>
        </row>
        <row r="1952">
          <cell r="K1952">
            <v>30.58</v>
          </cell>
          <cell r="Q1952">
            <v>4.0233999999999996</v>
          </cell>
        </row>
        <row r="1953">
          <cell r="K1953">
            <v>30.2</v>
          </cell>
          <cell r="Q1953">
            <v>4.0157999999999996</v>
          </cell>
        </row>
        <row r="1954">
          <cell r="K1954">
            <v>30.32</v>
          </cell>
          <cell r="Q1954">
            <v>4.1173999999999999</v>
          </cell>
        </row>
        <row r="1955">
          <cell r="K1955">
            <v>29.92</v>
          </cell>
          <cell r="Q1955">
            <v>4.2230999999999996</v>
          </cell>
        </row>
        <row r="1956">
          <cell r="K1956">
            <v>30.72</v>
          </cell>
          <cell r="Q1956">
            <v>4.1970000000000001</v>
          </cell>
        </row>
        <row r="1957">
          <cell r="K1957">
            <v>31</v>
          </cell>
          <cell r="Q1957">
            <v>4.1448999999999998</v>
          </cell>
        </row>
        <row r="1958">
          <cell r="K1958">
            <v>31.5</v>
          </cell>
          <cell r="Q1958">
            <v>4.1612999999999998</v>
          </cell>
        </row>
        <row r="1959">
          <cell r="K1959">
            <v>31.16</v>
          </cell>
          <cell r="Q1959">
            <v>4.1063999999999998</v>
          </cell>
        </row>
        <row r="1960">
          <cell r="K1960">
            <v>31.37</v>
          </cell>
          <cell r="Q1960">
            <v>4.2161999999999997</v>
          </cell>
        </row>
        <row r="1961">
          <cell r="K1961">
            <v>31.61</v>
          </cell>
          <cell r="Q1961">
            <v>4.2546999999999997</v>
          </cell>
        </row>
        <row r="1962">
          <cell r="K1962">
            <v>31.36</v>
          </cell>
          <cell r="Q1962">
            <v>4.3232999999999997</v>
          </cell>
        </row>
        <row r="1963">
          <cell r="K1963">
            <v>31.35</v>
          </cell>
          <cell r="Q1963">
            <v>4.2766000000000002</v>
          </cell>
        </row>
        <row r="1964">
          <cell r="K1964">
            <v>31.55</v>
          </cell>
          <cell r="Q1964">
            <v>4.3053999999999997</v>
          </cell>
        </row>
        <row r="1965">
          <cell r="K1965">
            <v>32.03</v>
          </cell>
          <cell r="Q1965">
            <v>4.3384</v>
          </cell>
        </row>
        <row r="1966">
          <cell r="K1966">
            <v>32.200000000000003</v>
          </cell>
          <cell r="Q1966">
            <v>4.3041</v>
          </cell>
        </row>
        <row r="1967">
          <cell r="K1967">
            <v>32.04</v>
          </cell>
          <cell r="Q1967">
            <v>4.3026999999999997</v>
          </cell>
        </row>
        <row r="1968">
          <cell r="K1968">
            <v>31.75</v>
          </cell>
          <cell r="Q1968">
            <v>4.3300999999999998</v>
          </cell>
        </row>
        <row r="1969">
          <cell r="K1969">
            <v>31.7</v>
          </cell>
          <cell r="Q1969">
            <v>4.3959999999999999</v>
          </cell>
        </row>
        <row r="1970">
          <cell r="K1970">
            <v>31.585000000000001</v>
          </cell>
          <cell r="Q1970">
            <v>4.4194000000000004</v>
          </cell>
        </row>
        <row r="1971">
          <cell r="K1971">
            <v>31.95</v>
          </cell>
          <cell r="Q1971">
            <v>4.3974000000000002</v>
          </cell>
        </row>
        <row r="1972">
          <cell r="K1972">
            <v>31.83</v>
          </cell>
          <cell r="Q1972">
            <v>4.3575999999999997</v>
          </cell>
        </row>
        <row r="1973">
          <cell r="K1973">
            <v>31.58</v>
          </cell>
          <cell r="Q1973">
            <v>4.3506999999999998</v>
          </cell>
        </row>
        <row r="1974">
          <cell r="K1974">
            <v>31.49</v>
          </cell>
          <cell r="Q1974">
            <v>4.335</v>
          </cell>
        </row>
        <row r="1975">
          <cell r="K1975">
            <v>31.172000000000001</v>
          </cell>
          <cell r="Q1975">
            <v>4.3849999999999998</v>
          </cell>
        </row>
        <row r="1976">
          <cell r="K1976">
            <v>31.65</v>
          </cell>
          <cell r="Q1976">
            <v>4.3685999999999998</v>
          </cell>
        </row>
        <row r="1977">
          <cell r="K1977">
            <v>31.57</v>
          </cell>
          <cell r="Q1977">
            <v>4.3342999999999998</v>
          </cell>
        </row>
        <row r="1978">
          <cell r="K1978">
            <v>32.07</v>
          </cell>
          <cell r="Q1978">
            <v>4.3219000000000003</v>
          </cell>
        </row>
        <row r="1979">
          <cell r="K1979">
            <v>32.630000000000003</v>
          </cell>
          <cell r="Q1979">
            <v>4.2782999999999998</v>
          </cell>
        </row>
        <row r="1980">
          <cell r="K1980">
            <v>32.6</v>
          </cell>
          <cell r="Q1980">
            <v>4.3213999999999997</v>
          </cell>
        </row>
        <row r="1981">
          <cell r="K1981">
            <v>32.31</v>
          </cell>
          <cell r="Q1981">
            <v>4.3103999999999996</v>
          </cell>
        </row>
        <row r="1982">
          <cell r="K1982">
            <v>32.32</v>
          </cell>
          <cell r="Q1982">
            <v>4.3787000000000003</v>
          </cell>
        </row>
        <row r="1983">
          <cell r="K1983">
            <v>32.26</v>
          </cell>
          <cell r="Q1983">
            <v>4.4551999999999996</v>
          </cell>
        </row>
        <row r="1984">
          <cell r="K1984">
            <v>32.619999999999997</v>
          </cell>
          <cell r="Q1984">
            <v>4.4511000000000003</v>
          </cell>
        </row>
        <row r="1985">
          <cell r="K1985">
            <v>32.950000000000003</v>
          </cell>
          <cell r="Q1985">
            <v>4.4115000000000002</v>
          </cell>
        </row>
        <row r="1986">
          <cell r="K1986">
            <v>33.1</v>
          </cell>
          <cell r="Q1986">
            <v>4.4127999999999998</v>
          </cell>
        </row>
        <row r="1987">
          <cell r="K1987">
            <v>33.015000000000001</v>
          </cell>
          <cell r="Q1987">
            <v>4.4046000000000003</v>
          </cell>
        </row>
        <row r="1988">
          <cell r="K1988">
            <v>32.78</v>
          </cell>
          <cell r="Q1988">
            <v>4.4538000000000002</v>
          </cell>
        </row>
        <row r="1989">
          <cell r="K1989">
            <v>32.26</v>
          </cell>
          <cell r="Q1989">
            <v>4.4988999999999999</v>
          </cell>
        </row>
        <row r="1990">
          <cell r="K1990">
            <v>32.47</v>
          </cell>
          <cell r="Q1990">
            <v>4.5193000000000003</v>
          </cell>
        </row>
        <row r="1991">
          <cell r="K1991">
            <v>32.225000000000001</v>
          </cell>
          <cell r="Q1991">
            <v>4.5076999999999998</v>
          </cell>
        </row>
        <row r="1992">
          <cell r="K1992">
            <v>31.3</v>
          </cell>
          <cell r="Q1992">
            <v>4.4756</v>
          </cell>
        </row>
        <row r="1993">
          <cell r="K1993">
            <v>30.725000000000001</v>
          </cell>
          <cell r="Q1993">
            <v>4.4046000000000003</v>
          </cell>
        </row>
        <row r="1994">
          <cell r="K1994">
            <v>31.215</v>
          </cell>
          <cell r="Q1994">
            <v>4.4333</v>
          </cell>
        </row>
        <row r="1995">
          <cell r="K1995">
            <v>31.46</v>
          </cell>
          <cell r="Q1995">
            <v>4.3998999999999997</v>
          </cell>
        </row>
        <row r="1996">
          <cell r="K1996">
            <v>31.67</v>
          </cell>
          <cell r="Q1996">
            <v>4.2736000000000001</v>
          </cell>
        </row>
        <row r="1997">
          <cell r="K1997">
            <v>31.65</v>
          </cell>
          <cell r="Q1997">
            <v>4.1951000000000001</v>
          </cell>
        </row>
        <row r="1998">
          <cell r="K1998">
            <v>31.82</v>
          </cell>
          <cell r="Q1998">
            <v>4.2619999999999996</v>
          </cell>
        </row>
        <row r="1999">
          <cell r="K1999">
            <v>31.895</v>
          </cell>
          <cell r="Q1999">
            <v>4.2953999999999999</v>
          </cell>
        </row>
        <row r="2000">
          <cell r="K2000">
            <v>31.39</v>
          </cell>
          <cell r="Q2000">
            <v>4.3240999999999996</v>
          </cell>
        </row>
        <row r="2001">
          <cell r="K2001">
            <v>31.18</v>
          </cell>
          <cell r="Q2001">
            <v>4.3213999999999997</v>
          </cell>
        </row>
        <row r="2002">
          <cell r="K2002">
            <v>30.65</v>
          </cell>
          <cell r="Q2002">
            <v>4.3445999999999998</v>
          </cell>
        </row>
        <row r="2003">
          <cell r="K2003">
            <v>30.58</v>
          </cell>
          <cell r="Q2003">
            <v>4.3548</v>
          </cell>
        </row>
        <row r="2004">
          <cell r="K2004">
            <v>30.72</v>
          </cell>
          <cell r="Q2004">
            <v>4.2858999999999998</v>
          </cell>
        </row>
        <row r="2005">
          <cell r="K2005">
            <v>31</v>
          </cell>
          <cell r="Q2005">
            <v>4.2572000000000001</v>
          </cell>
        </row>
        <row r="2006">
          <cell r="K2006">
            <v>31.3</v>
          </cell>
          <cell r="Q2006">
            <v>4.1848000000000001</v>
          </cell>
        </row>
        <row r="2007">
          <cell r="K2007">
            <v>31.87</v>
          </cell>
          <cell r="Q2007">
            <v>4.1753</v>
          </cell>
        </row>
        <row r="2008">
          <cell r="K2008">
            <v>31.23</v>
          </cell>
          <cell r="Q2008">
            <v>4.1943999999999999</v>
          </cell>
        </row>
        <row r="2009">
          <cell r="K2009">
            <v>31.114999999999998</v>
          </cell>
          <cell r="Q2009">
            <v>4.2325999999999997</v>
          </cell>
        </row>
        <row r="2010">
          <cell r="K2010">
            <v>30.475000000000001</v>
          </cell>
          <cell r="Q2010">
            <v>4.2736000000000001</v>
          </cell>
        </row>
        <row r="2011">
          <cell r="K2011">
            <v>30.8</v>
          </cell>
          <cell r="Q2011">
            <v>4.3513999999999999</v>
          </cell>
        </row>
        <row r="2012">
          <cell r="K2012">
            <v>30.59</v>
          </cell>
          <cell r="Q2012">
            <v>4.2640000000000002</v>
          </cell>
        </row>
        <row r="2013">
          <cell r="K2013">
            <v>30.6</v>
          </cell>
          <cell r="Q2013">
            <v>4.2483000000000004</v>
          </cell>
        </row>
        <row r="2014">
          <cell r="K2014">
            <v>30.86</v>
          </cell>
          <cell r="Q2014">
            <v>4.1608999999999998</v>
          </cell>
        </row>
        <row r="2015">
          <cell r="K2015">
            <v>30.99</v>
          </cell>
          <cell r="Q2015">
            <v>4.2053000000000003</v>
          </cell>
        </row>
        <row r="2016">
          <cell r="K2016">
            <v>31.08</v>
          </cell>
          <cell r="Q2016">
            <v>4.1765999999999996</v>
          </cell>
        </row>
        <row r="2017">
          <cell r="K2017">
            <v>31.48</v>
          </cell>
          <cell r="Q2017">
            <v>4.1779999999999999</v>
          </cell>
        </row>
        <row r="2018">
          <cell r="K2018">
            <v>31.21</v>
          </cell>
          <cell r="Q2018">
            <v>4.2134999999999998</v>
          </cell>
        </row>
        <row r="2019">
          <cell r="K2019">
            <v>31.25</v>
          </cell>
          <cell r="Q2019">
            <v>4.2312000000000003</v>
          </cell>
        </row>
        <row r="2020">
          <cell r="K2020">
            <v>31.63</v>
          </cell>
          <cell r="Q2020">
            <v>4.2435</v>
          </cell>
        </row>
        <row r="2021">
          <cell r="K2021">
            <v>30.79</v>
          </cell>
          <cell r="Q2021">
            <v>4.2981999999999996</v>
          </cell>
        </row>
        <row r="2022">
          <cell r="K2022">
            <v>30.420100000000001</v>
          </cell>
          <cell r="Q2022">
            <v>4.2613000000000003</v>
          </cell>
        </row>
        <row r="2023">
          <cell r="K2023">
            <v>30.35</v>
          </cell>
          <cell r="Q2023">
            <v>4.2667000000000002</v>
          </cell>
        </row>
        <row r="2024">
          <cell r="K2024">
            <v>30.3</v>
          </cell>
          <cell r="Q2024">
            <v>4.3186</v>
          </cell>
        </row>
        <row r="2025">
          <cell r="K2025">
            <v>30.02</v>
          </cell>
          <cell r="Q2025">
            <v>4.2039</v>
          </cell>
        </row>
        <row r="2026">
          <cell r="K2026">
            <v>29.58</v>
          </cell>
          <cell r="Q2026">
            <v>4.1534000000000004</v>
          </cell>
        </row>
        <row r="2027">
          <cell r="K2027">
            <v>29.950099999999999</v>
          </cell>
          <cell r="Q2027">
            <v>4.1439000000000004</v>
          </cell>
        </row>
        <row r="2028">
          <cell r="K2028">
            <v>30</v>
          </cell>
          <cell r="Q2028">
            <v>4.1369999999999996</v>
          </cell>
        </row>
        <row r="2029">
          <cell r="K2029">
            <v>30.14</v>
          </cell>
          <cell r="Q2029">
            <v>4.0987999999999998</v>
          </cell>
        </row>
        <row r="2030">
          <cell r="K2030">
            <v>30.2</v>
          </cell>
          <cell r="Q2030">
            <v>4.0387000000000004</v>
          </cell>
        </row>
        <row r="2031">
          <cell r="K2031">
            <v>30.395</v>
          </cell>
          <cell r="Q2031">
            <v>4.0892999999999997</v>
          </cell>
        </row>
        <row r="2032">
          <cell r="K2032">
            <v>30.92</v>
          </cell>
          <cell r="Q2032">
            <v>4.0960999999999999</v>
          </cell>
        </row>
        <row r="2033">
          <cell r="K2033">
            <v>30.96</v>
          </cell>
          <cell r="Q2033">
            <v>4.1151999999999997</v>
          </cell>
        </row>
        <row r="2034">
          <cell r="K2034">
            <v>31.221299999999999</v>
          </cell>
          <cell r="Q2034">
            <v>4.1234000000000002</v>
          </cell>
        </row>
        <row r="2035">
          <cell r="K2035">
            <v>31.8</v>
          </cell>
          <cell r="Q2035">
            <v>4.1500000000000004</v>
          </cell>
        </row>
        <row r="2036">
          <cell r="K2036">
            <v>31.84</v>
          </cell>
          <cell r="Q2036">
            <v>4.2217000000000002</v>
          </cell>
        </row>
        <row r="2037">
          <cell r="K2037">
            <v>32.174999999999997</v>
          </cell>
          <cell r="Q2037">
            <v>4.2271999999999998</v>
          </cell>
        </row>
        <row r="2038">
          <cell r="K2038">
            <v>32.31</v>
          </cell>
          <cell r="Q2038">
            <v>4.2628000000000004</v>
          </cell>
        </row>
        <row r="2039">
          <cell r="K2039">
            <v>32.380000000000003</v>
          </cell>
          <cell r="Q2039">
            <v>4.3418000000000001</v>
          </cell>
        </row>
        <row r="2040">
          <cell r="K2040">
            <v>32</v>
          </cell>
          <cell r="Q2040">
            <v>4.3472999999999997</v>
          </cell>
        </row>
        <row r="2041">
          <cell r="K2041">
            <v>32.03</v>
          </cell>
          <cell r="Q2041">
            <v>4.3022999999999998</v>
          </cell>
        </row>
        <row r="2042">
          <cell r="K2042">
            <v>31.92</v>
          </cell>
          <cell r="Q2042">
            <v>4.3204000000000002</v>
          </cell>
        </row>
        <row r="2043">
          <cell r="K2043">
            <v>32.07</v>
          </cell>
          <cell r="Q2043">
            <v>4.3296999999999999</v>
          </cell>
        </row>
        <row r="2044">
          <cell r="K2044">
            <v>32.340000000000003</v>
          </cell>
          <cell r="Q2044">
            <v>4.2789000000000001</v>
          </cell>
        </row>
        <row r="2045">
          <cell r="K2045">
            <v>31.94</v>
          </cell>
          <cell r="Q2045">
            <v>4.2828999999999997</v>
          </cell>
        </row>
        <row r="2046">
          <cell r="K2046">
            <v>31.61</v>
          </cell>
          <cell r="Q2046">
            <v>4.2682000000000002</v>
          </cell>
        </row>
        <row r="2047">
          <cell r="K2047">
            <v>31.96</v>
          </cell>
          <cell r="Q2047">
            <v>4.2882999999999996</v>
          </cell>
        </row>
        <row r="2048">
          <cell r="K2048">
            <v>32.32</v>
          </cell>
          <cell r="Q2048">
            <v>4.3243999999999998</v>
          </cell>
        </row>
        <row r="2049">
          <cell r="K2049">
            <v>32.880000000000003</v>
          </cell>
          <cell r="Q2049">
            <v>4.2709000000000001</v>
          </cell>
        </row>
        <row r="2050">
          <cell r="K2050">
            <v>34.090000000000003</v>
          </cell>
          <cell r="Q2050">
            <v>4.2267999999999999</v>
          </cell>
        </row>
        <row r="2051">
          <cell r="K2051">
            <v>33.939799999999998</v>
          </cell>
          <cell r="Q2051">
            <v>4.2736000000000001</v>
          </cell>
        </row>
        <row r="2052">
          <cell r="K2052">
            <v>33.76</v>
          </cell>
          <cell r="Q2052">
            <v>4.3216999999999999</v>
          </cell>
        </row>
        <row r="2053">
          <cell r="K2053">
            <v>33.61</v>
          </cell>
          <cell r="Q2053">
            <v>4.3966000000000003</v>
          </cell>
        </row>
        <row r="2054">
          <cell r="K2054">
            <v>33.61</v>
          </cell>
          <cell r="Q2054">
            <v>4.5583999999999998</v>
          </cell>
        </row>
        <row r="2055">
          <cell r="K2055">
            <v>33.270000000000003</v>
          </cell>
          <cell r="Q2055">
            <v>4.5382999999999996</v>
          </cell>
        </row>
        <row r="2056">
          <cell r="K2056">
            <v>33.020000000000003</v>
          </cell>
          <cell r="Q2056">
            <v>4.5143000000000004</v>
          </cell>
        </row>
        <row r="2057">
          <cell r="K2057">
            <v>33.32</v>
          </cell>
          <cell r="Q2057">
            <v>4.4942000000000002</v>
          </cell>
        </row>
        <row r="2058">
          <cell r="K2058">
            <v>34.69</v>
          </cell>
          <cell r="Q2058">
            <v>4.4942000000000002</v>
          </cell>
        </row>
        <row r="2059">
          <cell r="K2059">
            <v>34.31</v>
          </cell>
          <cell r="Q2059">
            <v>4.4486999999999997</v>
          </cell>
        </row>
        <row r="2060">
          <cell r="K2060">
            <v>34.61</v>
          </cell>
          <cell r="Q2060">
            <v>4.4153000000000002</v>
          </cell>
        </row>
        <row r="2061">
          <cell r="K2061">
            <v>34.43</v>
          </cell>
          <cell r="Q2061">
            <v>4.4554</v>
          </cell>
        </row>
        <row r="2062">
          <cell r="K2062">
            <v>34.44</v>
          </cell>
          <cell r="Q2062">
            <v>4.6386000000000003</v>
          </cell>
        </row>
        <row r="2063">
          <cell r="K2063">
            <v>34.46</v>
          </cell>
          <cell r="Q2063">
            <v>4.5877999999999997</v>
          </cell>
        </row>
        <row r="2064">
          <cell r="K2064">
            <v>34.909999999999997</v>
          </cell>
          <cell r="Q2064">
            <v>4.6279000000000003</v>
          </cell>
        </row>
        <row r="2065">
          <cell r="K2065">
            <v>34.86</v>
          </cell>
          <cell r="Q2065">
            <v>4.6037999999999997</v>
          </cell>
        </row>
        <row r="2066">
          <cell r="K2066">
            <v>34.96</v>
          </cell>
          <cell r="Q2066">
            <v>4.6052</v>
          </cell>
        </row>
        <row r="2067">
          <cell r="K2067">
            <v>34.700000000000003</v>
          </cell>
          <cell r="Q2067">
            <v>4.6078999999999999</v>
          </cell>
        </row>
        <row r="2068">
          <cell r="K2068">
            <v>34.64</v>
          </cell>
          <cell r="Q2068">
            <v>4.6680000000000001</v>
          </cell>
        </row>
        <row r="2069">
          <cell r="K2069">
            <v>34.619999999999997</v>
          </cell>
          <cell r="Q2069">
            <v>4.6612999999999998</v>
          </cell>
        </row>
        <row r="2070">
          <cell r="K2070">
            <v>35.11</v>
          </cell>
          <cell r="Q2070">
            <v>4.6746999999999996</v>
          </cell>
        </row>
        <row r="2071">
          <cell r="K2071">
            <v>34.93</v>
          </cell>
          <cell r="Q2071">
            <v>4.6398999999999999</v>
          </cell>
        </row>
        <row r="2072">
          <cell r="K2072">
            <v>34.69</v>
          </cell>
          <cell r="Q2072">
            <v>4.6318999999999999</v>
          </cell>
        </row>
        <row r="2073">
          <cell r="K2073">
            <v>34.94</v>
          </cell>
          <cell r="Q2073">
            <v>4.6292999999999997</v>
          </cell>
        </row>
        <row r="2074">
          <cell r="K2074">
            <v>35.380000000000003</v>
          </cell>
          <cell r="Q2074">
            <v>4.6947999999999999</v>
          </cell>
        </row>
        <row r="2075">
          <cell r="K2075">
            <v>35.54</v>
          </cell>
          <cell r="Q2075">
            <v>4.6707000000000001</v>
          </cell>
        </row>
        <row r="2076">
          <cell r="K2076">
            <v>35.78</v>
          </cell>
          <cell r="Q2076">
            <v>4.6386000000000003</v>
          </cell>
        </row>
        <row r="2077">
          <cell r="K2077">
            <v>35.380000000000003</v>
          </cell>
          <cell r="Q2077">
            <v>4.6719999999999997</v>
          </cell>
        </row>
        <row r="2078">
          <cell r="K2078">
            <v>35.51</v>
          </cell>
          <cell r="Q2078">
            <v>4.7309000000000001</v>
          </cell>
        </row>
        <row r="2079">
          <cell r="K2079">
            <v>36.204999999999998</v>
          </cell>
          <cell r="Q2079">
            <v>4.7523</v>
          </cell>
        </row>
        <row r="2080">
          <cell r="K2080">
            <v>35.130000000000003</v>
          </cell>
          <cell r="Q2080">
            <v>4.7843999999999998</v>
          </cell>
        </row>
        <row r="2081">
          <cell r="K2081">
            <v>35.479999999999997</v>
          </cell>
          <cell r="Q2081">
            <v>4.7309000000000001</v>
          </cell>
        </row>
        <row r="2082">
          <cell r="K2082">
            <v>35.1</v>
          </cell>
          <cell r="Q2082">
            <v>4.7483000000000004</v>
          </cell>
        </row>
        <row r="2083">
          <cell r="K2083">
            <v>34.56</v>
          </cell>
          <cell r="Q2083">
            <v>4.8411999999999997</v>
          </cell>
        </row>
        <row r="2084">
          <cell r="K2084">
            <v>34.9</v>
          </cell>
          <cell r="Q2084">
            <v>4.6974</v>
          </cell>
        </row>
        <row r="2085">
          <cell r="K2085">
            <v>34.96</v>
          </cell>
          <cell r="Q2085">
            <v>4.7442000000000002</v>
          </cell>
        </row>
        <row r="2086">
          <cell r="K2086">
            <v>35.11</v>
          </cell>
          <cell r="Q2086">
            <v>4.6933999999999996</v>
          </cell>
        </row>
        <row r="2087">
          <cell r="K2087">
            <v>34.99</v>
          </cell>
          <cell r="Q2087">
            <v>4.6212</v>
          </cell>
        </row>
        <row r="2088">
          <cell r="K2088">
            <v>34.9</v>
          </cell>
          <cell r="Q2088">
            <v>4.6666999999999996</v>
          </cell>
        </row>
        <row r="2089">
          <cell r="K2089">
            <v>34.81</v>
          </cell>
          <cell r="Q2089">
            <v>4.6746999999999996</v>
          </cell>
        </row>
        <row r="2090">
          <cell r="K2090">
            <v>35.4</v>
          </cell>
          <cell r="Q2090">
            <v>4.6947999999999999</v>
          </cell>
        </row>
        <row r="2091">
          <cell r="K2091">
            <v>35.005000000000003</v>
          </cell>
          <cell r="Q2091">
            <v>4.6787000000000001</v>
          </cell>
        </row>
        <row r="2092">
          <cell r="K2092">
            <v>34.28</v>
          </cell>
          <cell r="Q2092">
            <v>4.6666999999999996</v>
          </cell>
        </row>
        <row r="2093">
          <cell r="K2093">
            <v>34.75</v>
          </cell>
          <cell r="Q2093">
            <v>4.6547000000000001</v>
          </cell>
        </row>
        <row r="2094">
          <cell r="K2094">
            <v>34.28</v>
          </cell>
          <cell r="Q2094">
            <v>4.7336</v>
          </cell>
        </row>
        <row r="2095">
          <cell r="K2095">
            <v>34.32</v>
          </cell>
          <cell r="Q2095">
            <v>4.6806999999999999</v>
          </cell>
        </row>
        <row r="2096">
          <cell r="K2096">
            <v>34.68</v>
          </cell>
          <cell r="Q2096">
            <v>4.5838000000000001</v>
          </cell>
        </row>
        <row r="2097">
          <cell r="K2097">
            <v>34.24</v>
          </cell>
          <cell r="Q2097">
            <v>4.6466000000000003</v>
          </cell>
        </row>
        <row r="2098">
          <cell r="K2098">
            <v>34.630000000000003</v>
          </cell>
          <cell r="Q2098">
            <v>4.5838000000000001</v>
          </cell>
        </row>
        <row r="2099">
          <cell r="K2099">
            <v>35.049999999999997</v>
          </cell>
          <cell r="Q2099">
            <v>4.5891000000000002</v>
          </cell>
        </row>
        <row r="2100">
          <cell r="K2100">
            <v>35.46</v>
          </cell>
          <cell r="Q2100">
            <v>4.6372999999999998</v>
          </cell>
        </row>
        <row r="2101">
          <cell r="K2101">
            <v>35.86</v>
          </cell>
          <cell r="Q2101">
            <v>4.5266999999999999</v>
          </cell>
        </row>
        <row r="2102">
          <cell r="K2102">
            <v>35.94</v>
          </cell>
          <cell r="Q2102">
            <v>4.5781999999999998</v>
          </cell>
        </row>
        <row r="2103">
          <cell r="K2103">
            <v>35.71</v>
          </cell>
          <cell r="Q2103">
            <v>4.6337999999999999</v>
          </cell>
        </row>
        <row r="2104">
          <cell r="K2104">
            <v>35.880000000000003</v>
          </cell>
          <cell r="Q2104">
            <v>4.6879999999999997</v>
          </cell>
        </row>
        <row r="2105">
          <cell r="K2105">
            <v>35.43</v>
          </cell>
          <cell r="Q2105">
            <v>4.7408000000000001</v>
          </cell>
        </row>
        <row r="2106">
          <cell r="K2106">
            <v>35.575000000000003</v>
          </cell>
          <cell r="Q2106">
            <v>4.7514000000000003</v>
          </cell>
        </row>
        <row r="2107">
          <cell r="K2107">
            <v>36.299999999999997</v>
          </cell>
          <cell r="Q2107">
            <v>4.7210000000000001</v>
          </cell>
        </row>
        <row r="2108">
          <cell r="K2108">
            <v>36.340000000000003</v>
          </cell>
          <cell r="Q2108">
            <v>4.7435</v>
          </cell>
        </row>
        <row r="2109">
          <cell r="K2109">
            <v>36.04</v>
          </cell>
          <cell r="Q2109">
            <v>4.6840000000000002</v>
          </cell>
        </row>
        <row r="2110">
          <cell r="K2110">
            <v>35.69</v>
          </cell>
          <cell r="Q2110">
            <v>4.7031999999999998</v>
          </cell>
        </row>
        <row r="2111">
          <cell r="K2111">
            <v>35.765000000000001</v>
          </cell>
          <cell r="Q2111">
            <v>4.7990000000000004</v>
          </cell>
        </row>
        <row r="2112">
          <cell r="K2112">
            <v>32.299999999999997</v>
          </cell>
          <cell r="Q2112">
            <v>4.8042999999999996</v>
          </cell>
        </row>
        <row r="2113">
          <cell r="K2113">
            <v>31.98</v>
          </cell>
          <cell r="Q2113">
            <v>4.7645999999999997</v>
          </cell>
        </row>
        <row r="2114">
          <cell r="K2114">
            <v>31.25</v>
          </cell>
          <cell r="Q2114">
            <v>4.7183999999999999</v>
          </cell>
        </row>
        <row r="2115">
          <cell r="K2115">
            <v>31.535</v>
          </cell>
          <cell r="Q2115">
            <v>4.7282999999999999</v>
          </cell>
        </row>
        <row r="2116">
          <cell r="K2116">
            <v>31.95</v>
          </cell>
          <cell r="Q2116">
            <v>4.2702</v>
          </cell>
        </row>
        <row r="2117">
          <cell r="K2117">
            <v>32.33</v>
          </cell>
          <cell r="Q2117">
            <v>4.2279</v>
          </cell>
        </row>
        <row r="2118">
          <cell r="K2118">
            <v>32.409999999999997</v>
          </cell>
          <cell r="Q2118">
            <v>4.1314000000000002</v>
          </cell>
        </row>
        <row r="2119">
          <cell r="K2119">
            <v>32.744999999999997</v>
          </cell>
          <cell r="Q2119">
            <v>4.1691000000000003</v>
          </cell>
        </row>
        <row r="2120">
          <cell r="K2120">
            <v>32.4</v>
          </cell>
          <cell r="Q2120">
            <v>4.2239000000000004</v>
          </cell>
        </row>
        <row r="2121">
          <cell r="K2121">
            <v>32.365000000000002</v>
          </cell>
          <cell r="Q2121">
            <v>4.2742000000000004</v>
          </cell>
        </row>
        <row r="2122">
          <cell r="K2122">
            <v>32.03</v>
          </cell>
          <cell r="Q2122">
            <v>4.2847</v>
          </cell>
        </row>
        <row r="2123">
          <cell r="K2123">
            <v>32.36</v>
          </cell>
          <cell r="Q2123">
            <v>4.3289999999999997</v>
          </cell>
        </row>
        <row r="2124">
          <cell r="K2124">
            <v>33.04</v>
          </cell>
          <cell r="Q2124">
            <v>4.2834000000000003</v>
          </cell>
        </row>
        <row r="2125">
          <cell r="K2125">
            <v>33.729999999999997</v>
          </cell>
          <cell r="Q2125">
            <v>4.2788000000000004</v>
          </cell>
        </row>
        <row r="2126">
          <cell r="K2126">
            <v>33.615000000000002</v>
          </cell>
          <cell r="Q2126">
            <v>4.2344999999999997</v>
          </cell>
        </row>
        <row r="2127">
          <cell r="K2127">
            <v>33.46</v>
          </cell>
          <cell r="Q2127">
            <v>4.2781000000000002</v>
          </cell>
        </row>
        <row r="2128">
          <cell r="K2128">
            <v>32.799999999999997</v>
          </cell>
          <cell r="Q2128">
            <v>4.3680000000000003</v>
          </cell>
        </row>
        <row r="2129">
          <cell r="K2129">
            <v>33.414999999999999</v>
          </cell>
          <cell r="Q2129">
            <v>4.4592000000000001</v>
          </cell>
        </row>
        <row r="2130">
          <cell r="K2130">
            <v>32.484999999999999</v>
          </cell>
          <cell r="Q2130">
            <v>4.444</v>
          </cell>
        </row>
        <row r="2131">
          <cell r="K2131">
            <v>32.119999999999997</v>
          </cell>
          <cell r="Q2131">
            <v>4.4234999999999998</v>
          </cell>
        </row>
        <row r="2132">
          <cell r="K2132">
            <v>32.369999999999997</v>
          </cell>
          <cell r="Q2132">
            <v>4.3362999999999996</v>
          </cell>
        </row>
        <row r="2133">
          <cell r="K2133">
            <v>32.515000000000001</v>
          </cell>
          <cell r="Q2133">
            <v>4.4176000000000002</v>
          </cell>
        </row>
        <row r="2134">
          <cell r="K2134">
            <v>32.46</v>
          </cell>
          <cell r="Q2134">
            <v>4.2946</v>
          </cell>
        </row>
        <row r="2135">
          <cell r="K2135">
            <v>32.51</v>
          </cell>
          <cell r="Q2135">
            <v>4.2464000000000004</v>
          </cell>
        </row>
        <row r="2136">
          <cell r="K2136">
            <v>32.270000000000003</v>
          </cell>
          <cell r="Q2136">
            <v>4.2793999999999999</v>
          </cell>
        </row>
        <row r="2137">
          <cell r="K2137">
            <v>32.359000000000002</v>
          </cell>
          <cell r="Q2137">
            <v>4.2986000000000004</v>
          </cell>
        </row>
        <row r="2138">
          <cell r="K2138">
            <v>32.24</v>
          </cell>
          <cell r="Q2138">
            <v>4.2912999999999997</v>
          </cell>
        </row>
        <row r="2139">
          <cell r="K2139">
            <v>32.78</v>
          </cell>
          <cell r="Q2139">
            <v>4.298</v>
          </cell>
        </row>
        <row r="2140">
          <cell r="K2140">
            <v>33.159999999999997</v>
          </cell>
          <cell r="Q2140">
            <v>4.2662000000000004</v>
          </cell>
        </row>
        <row r="2141">
          <cell r="K2141">
            <v>33.69</v>
          </cell>
          <cell r="Q2141">
            <v>4.2779999999999996</v>
          </cell>
        </row>
        <row r="2142">
          <cell r="K2142">
            <v>33.380000000000003</v>
          </cell>
          <cell r="Q2142">
            <v>4.2622999999999998</v>
          </cell>
        </row>
        <row r="2143">
          <cell r="K2143">
            <v>33.51</v>
          </cell>
          <cell r="Q2143">
            <v>4.3335999999999997</v>
          </cell>
        </row>
        <row r="2144">
          <cell r="K2144">
            <v>33.26</v>
          </cell>
          <cell r="Q2144">
            <v>4.3838999999999997</v>
          </cell>
        </row>
        <row r="2145">
          <cell r="K2145">
            <v>33.46</v>
          </cell>
          <cell r="Q2145">
            <v>4.4539999999999997</v>
          </cell>
        </row>
        <row r="2146">
          <cell r="K2146">
            <v>33.700000000000003</v>
          </cell>
          <cell r="Q2146">
            <v>4.4130000000000003</v>
          </cell>
        </row>
        <row r="2147">
          <cell r="K2147">
            <v>34.020000000000003</v>
          </cell>
          <cell r="Q2147">
            <v>4.4302000000000001</v>
          </cell>
        </row>
        <row r="2148">
          <cell r="K2148">
            <v>33.78</v>
          </cell>
          <cell r="Q2148">
            <v>4.3971</v>
          </cell>
        </row>
        <row r="2149">
          <cell r="K2149">
            <v>33.67</v>
          </cell>
          <cell r="Q2149">
            <v>4.4234999999999998</v>
          </cell>
        </row>
        <row r="2150">
          <cell r="K2150">
            <v>33.984999999999999</v>
          </cell>
          <cell r="Q2150">
            <v>4.4553000000000003</v>
          </cell>
        </row>
        <row r="2151">
          <cell r="K2151">
            <v>34.369999999999997</v>
          </cell>
          <cell r="Q2151">
            <v>4.4976000000000003</v>
          </cell>
        </row>
        <row r="2152">
          <cell r="K2152">
            <v>35.03</v>
          </cell>
          <cell r="Q2152">
            <v>4.4659000000000004</v>
          </cell>
        </row>
        <row r="2153">
          <cell r="K2153">
            <v>34.9</v>
          </cell>
          <cell r="Q2153">
            <v>4.4512999999999998</v>
          </cell>
        </row>
        <row r="2154">
          <cell r="K2154">
            <v>35.1</v>
          </cell>
          <cell r="Q2154">
            <v>4.4930000000000003</v>
          </cell>
        </row>
        <row r="2155">
          <cell r="K2155">
            <v>34.119999999999997</v>
          </cell>
          <cell r="Q2155">
            <v>4.5438999999999998</v>
          </cell>
        </row>
        <row r="2156">
          <cell r="K2156">
            <v>34.229999999999997</v>
          </cell>
          <cell r="Q2156">
            <v>4.6311</v>
          </cell>
        </row>
        <row r="2157">
          <cell r="K2157">
            <v>34.049999999999997</v>
          </cell>
          <cell r="Q2157">
            <v>4.6139000000000001</v>
          </cell>
        </row>
        <row r="2158">
          <cell r="K2158">
            <v>34.53</v>
          </cell>
          <cell r="Q2158">
            <v>4.6403999999999996</v>
          </cell>
        </row>
        <row r="2159">
          <cell r="K2159">
            <v>34.4</v>
          </cell>
          <cell r="Q2159">
            <v>4.5107999999999997</v>
          </cell>
        </row>
        <row r="2160">
          <cell r="K2160">
            <v>34.340000000000003</v>
          </cell>
          <cell r="Q2160">
            <v>4.5252999999999997</v>
          </cell>
        </row>
        <row r="2161">
          <cell r="K2161">
            <v>33.78</v>
          </cell>
          <cell r="Q2161">
            <v>4.5015999999999998</v>
          </cell>
        </row>
        <row r="2162">
          <cell r="K2162">
            <v>34.39</v>
          </cell>
          <cell r="Q2162">
            <v>4.5650000000000004</v>
          </cell>
        </row>
        <row r="2163">
          <cell r="K2163">
            <v>34.159999999999997</v>
          </cell>
          <cell r="Q2163">
            <v>4.5477999999999996</v>
          </cell>
        </row>
        <row r="2164">
          <cell r="K2164">
            <v>34.119999999999997</v>
          </cell>
          <cell r="Q2164">
            <v>4.5399000000000003</v>
          </cell>
        </row>
        <row r="2165">
          <cell r="K2165">
            <v>33.35</v>
          </cell>
          <cell r="Q2165">
            <v>4.4009999999999998</v>
          </cell>
        </row>
        <row r="2166">
          <cell r="K2166">
            <v>33.814999999999998</v>
          </cell>
          <cell r="Q2166">
            <v>4.4805000000000001</v>
          </cell>
        </row>
        <row r="2167">
          <cell r="K2167">
            <v>34.049999999999997</v>
          </cell>
          <cell r="Q2167">
            <v>4.4504999999999999</v>
          </cell>
        </row>
        <row r="2168">
          <cell r="K2168">
            <v>33.57</v>
          </cell>
          <cell r="Q2168">
            <v>4.4452999999999996</v>
          </cell>
        </row>
        <row r="2169">
          <cell r="K2169">
            <v>33.520000000000003</v>
          </cell>
          <cell r="Q2169">
            <v>4.3449999999999998</v>
          </cell>
        </row>
        <row r="2170">
          <cell r="K2170">
            <v>34.25</v>
          </cell>
          <cell r="Q2170">
            <v>4.4055999999999997</v>
          </cell>
        </row>
        <row r="2171">
          <cell r="K2171">
            <v>33.770000000000003</v>
          </cell>
          <cell r="Q2171">
            <v>4.4362000000000004</v>
          </cell>
        </row>
        <row r="2172">
          <cell r="K2172">
            <v>34.270000000000003</v>
          </cell>
          <cell r="Q2172">
            <v>4.3737000000000004</v>
          </cell>
        </row>
        <row r="2173">
          <cell r="K2173">
            <v>34.4</v>
          </cell>
          <cell r="Q2173">
            <v>4.3672000000000004</v>
          </cell>
        </row>
        <row r="2174">
          <cell r="K2174">
            <v>34.090000000000003</v>
          </cell>
          <cell r="Q2174">
            <v>4.4622999999999999</v>
          </cell>
        </row>
        <row r="2175">
          <cell r="K2175">
            <v>33.21</v>
          </cell>
          <cell r="Q2175">
            <v>4.3997000000000002</v>
          </cell>
        </row>
        <row r="2176">
          <cell r="K2176">
            <v>30.135000000000002</v>
          </cell>
          <cell r="Q2176">
            <v>4.4649000000000001</v>
          </cell>
        </row>
        <row r="2177">
          <cell r="K2177">
            <v>30.17</v>
          </cell>
          <cell r="Q2177">
            <v>4.4817999999999998</v>
          </cell>
        </row>
        <row r="2178">
          <cell r="K2178">
            <v>29.96</v>
          </cell>
          <cell r="Q2178">
            <v>4.4413999999999998</v>
          </cell>
        </row>
        <row r="2179">
          <cell r="K2179">
            <v>30.14</v>
          </cell>
          <cell r="Q2179">
            <v>4.3268000000000004</v>
          </cell>
        </row>
        <row r="2180">
          <cell r="K2180">
            <v>30.45</v>
          </cell>
          <cell r="Q2180">
            <v>3.9260999999999999</v>
          </cell>
        </row>
        <row r="2181">
          <cell r="K2181">
            <v>30.71</v>
          </cell>
          <cell r="Q2181">
            <v>3.9306999999999999</v>
          </cell>
        </row>
        <row r="2182">
          <cell r="K2182">
            <v>30.11</v>
          </cell>
          <cell r="Q2182">
            <v>3.9033000000000002</v>
          </cell>
        </row>
        <row r="2183">
          <cell r="K2183">
            <v>30.1</v>
          </cell>
          <cell r="Q2183">
            <v>3.9268000000000001</v>
          </cell>
        </row>
        <row r="2184">
          <cell r="K2184">
            <v>30.7</v>
          </cell>
          <cell r="Q2184">
            <v>3.9672000000000001</v>
          </cell>
        </row>
        <row r="2185">
          <cell r="K2185">
            <v>31.19</v>
          </cell>
          <cell r="Q2185">
            <v>4.0011000000000001</v>
          </cell>
        </row>
        <row r="2186">
          <cell r="K2186">
            <v>31.645</v>
          </cell>
          <cell r="Q2186">
            <v>3.9228999999999998</v>
          </cell>
        </row>
        <row r="2187">
          <cell r="K2187">
            <v>31.515000000000001</v>
          </cell>
          <cell r="Q2187">
            <v>3.9216000000000002</v>
          </cell>
        </row>
        <row r="2188">
          <cell r="K2188">
            <v>31.23</v>
          </cell>
          <cell r="Q2188">
            <v>3.9998</v>
          </cell>
        </row>
        <row r="2189">
          <cell r="K2189">
            <v>31.86</v>
          </cell>
          <cell r="Q2189">
            <v>4.0636000000000001</v>
          </cell>
        </row>
        <row r="2190">
          <cell r="K2190">
            <v>31.25</v>
          </cell>
          <cell r="Q2190">
            <v>4.1228999999999996</v>
          </cell>
        </row>
        <row r="2191">
          <cell r="K2191">
            <v>32.01</v>
          </cell>
          <cell r="Q2191">
            <v>4.1059000000000001</v>
          </cell>
        </row>
        <row r="2192">
          <cell r="K2192">
            <v>32</v>
          </cell>
          <cell r="Q2192">
            <v>4.0688000000000004</v>
          </cell>
        </row>
        <row r="2193">
          <cell r="K2193">
            <v>32.159999999999997</v>
          </cell>
          <cell r="Q2193">
            <v>4.1509</v>
          </cell>
        </row>
        <row r="2194">
          <cell r="K2194">
            <v>32.01</v>
          </cell>
          <cell r="Q2194">
            <v>4.0713999999999997</v>
          </cell>
        </row>
        <row r="2195">
          <cell r="K2195">
            <v>31.86</v>
          </cell>
          <cell r="Q2195">
            <v>4.1703999999999999</v>
          </cell>
        </row>
        <row r="2196">
          <cell r="K2196">
            <v>31.87</v>
          </cell>
          <cell r="Q2196">
            <v>4.1691000000000003</v>
          </cell>
        </row>
        <row r="2197">
          <cell r="K2197">
            <v>32.07</v>
          </cell>
          <cell r="Q2197">
            <v>4.1900000000000004</v>
          </cell>
        </row>
        <row r="2198">
          <cell r="K2198">
            <v>32.39</v>
          </cell>
          <cell r="Q2198">
            <v>4.1703999999999999</v>
          </cell>
        </row>
        <row r="2199">
          <cell r="K2199">
            <v>32.369999999999997</v>
          </cell>
          <cell r="Q2199">
            <v>4.1509</v>
          </cell>
        </row>
        <row r="2200">
          <cell r="K2200">
            <v>32.54</v>
          </cell>
          <cell r="Q2200">
            <v>4.1521999999999997</v>
          </cell>
        </row>
        <row r="2201">
          <cell r="K2201">
            <v>32.479999999999997</v>
          </cell>
          <cell r="Q2201">
            <v>4.1782000000000004</v>
          </cell>
        </row>
        <row r="2202">
          <cell r="K2202">
            <v>32.549999999999997</v>
          </cell>
          <cell r="Q2202">
            <v>4.2199</v>
          </cell>
        </row>
        <row r="2203">
          <cell r="K2203">
            <v>32.35</v>
          </cell>
          <cell r="Q2203">
            <v>4.2172999999999998</v>
          </cell>
        </row>
        <row r="2204">
          <cell r="K2204">
            <v>32.75</v>
          </cell>
          <cell r="Q2204">
            <v>4.2394999999999996</v>
          </cell>
        </row>
        <row r="2205">
          <cell r="K2205">
            <v>32.57</v>
          </cell>
          <cell r="Q2205">
            <v>4.2317</v>
          </cell>
        </row>
        <row r="2206">
          <cell r="K2206">
            <v>32.78</v>
          </cell>
          <cell r="Q2206">
            <v>4.2408000000000001</v>
          </cell>
        </row>
        <row r="2207">
          <cell r="K2207">
            <v>33</v>
          </cell>
          <cell r="Q2207">
            <v>4.2146999999999997</v>
          </cell>
        </row>
        <row r="2208">
          <cell r="K2208">
            <v>32.82</v>
          </cell>
          <cell r="Q2208">
            <v>4.2667999999999999</v>
          </cell>
        </row>
        <row r="2209">
          <cell r="K2209">
            <v>33.020000000000003</v>
          </cell>
          <cell r="Q2209">
            <v>4.2434000000000003</v>
          </cell>
        </row>
        <row r="2210">
          <cell r="K2210">
            <v>32.92</v>
          </cell>
          <cell r="Q2210">
            <v>4.2706999999999997</v>
          </cell>
        </row>
        <row r="2211">
          <cell r="K2211">
            <v>33.25</v>
          </cell>
          <cell r="Q2211">
            <v>4.2994000000000003</v>
          </cell>
        </row>
        <row r="2212">
          <cell r="K2212">
            <v>33.25</v>
          </cell>
          <cell r="Q2212">
            <v>4.2759999999999998</v>
          </cell>
        </row>
        <row r="2213">
          <cell r="K2213">
            <v>33.57</v>
          </cell>
          <cell r="Q2213">
            <v>4.3019999999999996</v>
          </cell>
        </row>
        <row r="2214">
          <cell r="K2214">
            <v>32.729999999999997</v>
          </cell>
          <cell r="Q2214">
            <v>4.2889999999999997</v>
          </cell>
        </row>
        <row r="2215">
          <cell r="K2215">
            <v>32.409999999999997</v>
          </cell>
          <cell r="Q2215">
            <v>4.3319999999999999</v>
          </cell>
        </row>
        <row r="2216">
          <cell r="K2216">
            <v>32.06</v>
          </cell>
          <cell r="Q2216">
            <v>4.3319999999999999</v>
          </cell>
        </row>
        <row r="2217">
          <cell r="K2217">
            <v>32.200000000000003</v>
          </cell>
          <cell r="Q2217">
            <v>4.3737000000000004</v>
          </cell>
        </row>
        <row r="2218">
          <cell r="K2218">
            <v>32.299999999999997</v>
          </cell>
          <cell r="Q2218">
            <v>4.2641999999999998</v>
          </cell>
        </row>
        <row r="2219">
          <cell r="K2219">
            <v>32.4</v>
          </cell>
          <cell r="Q2219">
            <v>4.2225000000000001</v>
          </cell>
        </row>
        <row r="2220">
          <cell r="K2220">
            <v>31.77</v>
          </cell>
          <cell r="Q2220">
            <v>4.1768999999999998</v>
          </cell>
        </row>
        <row r="2221">
          <cell r="K2221">
            <v>32.340000000000003</v>
          </cell>
          <cell r="Q2221">
            <v>4.1951999999999998</v>
          </cell>
        </row>
        <row r="2222">
          <cell r="K2222">
            <v>31.78</v>
          </cell>
          <cell r="Q2222">
            <v>4.2081999999999997</v>
          </cell>
        </row>
        <row r="2223">
          <cell r="K2223">
            <v>31.66</v>
          </cell>
          <cell r="Q2223">
            <v>4.2211999999999996</v>
          </cell>
        </row>
        <row r="2224">
          <cell r="K2224">
            <v>31.7</v>
          </cell>
          <cell r="Q2224">
            <v>4.1391999999999998</v>
          </cell>
        </row>
        <row r="2225">
          <cell r="K2225">
            <v>31.86</v>
          </cell>
          <cell r="Q2225">
            <v>4.2134</v>
          </cell>
        </row>
        <row r="2226">
          <cell r="K2226">
            <v>32.020000000000003</v>
          </cell>
          <cell r="Q2226">
            <v>4.1405000000000003</v>
          </cell>
        </row>
        <row r="2227">
          <cell r="K2227">
            <v>32.32</v>
          </cell>
          <cell r="Q2227">
            <v>4.1247999999999996</v>
          </cell>
        </row>
        <row r="2228">
          <cell r="K2228">
            <v>32.26</v>
          </cell>
          <cell r="Q2228">
            <v>4.13</v>
          </cell>
        </row>
        <row r="2229">
          <cell r="K2229">
            <v>32.200000000000003</v>
          </cell>
          <cell r="Q2229">
            <v>4.1509</v>
          </cell>
        </row>
        <row r="2230">
          <cell r="K2230">
            <v>32.75</v>
          </cell>
          <cell r="Q2230">
            <v>4.0936000000000003</v>
          </cell>
        </row>
        <row r="2231">
          <cell r="K2231">
            <v>32.86</v>
          </cell>
          <cell r="Q2231">
            <v>4.1319999999999997</v>
          </cell>
        </row>
        <row r="2232">
          <cell r="K2232">
            <v>33.020000000000003</v>
          </cell>
          <cell r="Q2232">
            <v>4.1242999999999999</v>
          </cell>
        </row>
        <row r="2233">
          <cell r="K2233">
            <v>32.79</v>
          </cell>
          <cell r="Q2233">
            <v>4.1166999999999998</v>
          </cell>
        </row>
        <row r="2234">
          <cell r="K2234">
            <v>32.46</v>
          </cell>
          <cell r="Q2234">
            <v>4.1870000000000003</v>
          </cell>
        </row>
        <row r="2235">
          <cell r="K2235">
            <v>32.97</v>
          </cell>
          <cell r="Q2235">
            <v>4.2009999999999996</v>
          </cell>
        </row>
        <row r="2236">
          <cell r="K2236">
            <v>33.26</v>
          </cell>
          <cell r="Q2236">
            <v>4.2214999999999998</v>
          </cell>
        </row>
        <row r="2237">
          <cell r="K2237">
            <v>33.869999999999997</v>
          </cell>
          <cell r="Q2237">
            <v>4.1920999999999999</v>
          </cell>
        </row>
        <row r="2238">
          <cell r="K2238">
            <v>33.89</v>
          </cell>
          <cell r="Q2238">
            <v>4.1498999999999997</v>
          </cell>
        </row>
        <row r="2239">
          <cell r="K2239">
            <v>34.049999999999997</v>
          </cell>
          <cell r="Q2239">
            <v>4.2150999999999996</v>
          </cell>
        </row>
        <row r="2240">
          <cell r="K2240">
            <v>33.94</v>
          </cell>
          <cell r="Q2240">
            <v>4.2522000000000002</v>
          </cell>
        </row>
        <row r="2241">
          <cell r="K2241">
            <v>33.64</v>
          </cell>
          <cell r="Q2241">
            <v>4.3301999999999996</v>
          </cell>
        </row>
        <row r="2242">
          <cell r="K2242">
            <v>33.869999999999997</v>
          </cell>
          <cell r="Q2242">
            <v>4.3327</v>
          </cell>
        </row>
        <row r="2243">
          <cell r="K2243">
            <v>33.81</v>
          </cell>
          <cell r="Q2243">
            <v>4.3532000000000002</v>
          </cell>
        </row>
        <row r="2244">
          <cell r="K2244">
            <v>33.78</v>
          </cell>
          <cell r="Q2244">
            <v>4.3391000000000002</v>
          </cell>
        </row>
        <row r="2245">
          <cell r="K2245">
            <v>33.17</v>
          </cell>
          <cell r="Q2245">
            <v>4.3007999999999997</v>
          </cell>
        </row>
        <row r="2246">
          <cell r="K2246">
            <v>33.5</v>
          </cell>
          <cell r="Q2246">
            <v>4.3301999999999996</v>
          </cell>
        </row>
        <row r="2247">
          <cell r="K2247">
            <v>33.68</v>
          </cell>
          <cell r="Q2247">
            <v>4.3224999999999998</v>
          </cell>
        </row>
        <row r="2248">
          <cell r="K2248">
            <v>33.24</v>
          </cell>
          <cell r="Q2248">
            <v>4.3186999999999998</v>
          </cell>
        </row>
        <row r="2249">
          <cell r="K2249">
            <v>33.21</v>
          </cell>
          <cell r="Q2249">
            <v>4.2407000000000004</v>
          </cell>
        </row>
        <row r="2250">
          <cell r="K2250">
            <v>32.840000000000003</v>
          </cell>
          <cell r="Q2250">
            <v>4.2828999999999997</v>
          </cell>
        </row>
        <row r="2251">
          <cell r="K2251">
            <v>32.369999999999997</v>
          </cell>
          <cell r="Q2251">
            <v>4.3059000000000003</v>
          </cell>
        </row>
        <row r="2252">
          <cell r="K2252">
            <v>32.19</v>
          </cell>
          <cell r="Q2252">
            <v>4.2496</v>
          </cell>
        </row>
        <row r="2253">
          <cell r="K2253">
            <v>32.99</v>
          </cell>
          <cell r="Q2253">
            <v>4.2458</v>
          </cell>
        </row>
        <row r="2254">
          <cell r="K2254">
            <v>33.26</v>
          </cell>
          <cell r="Q2254">
            <v>4.1985000000000001</v>
          </cell>
        </row>
        <row r="2255">
          <cell r="K2255">
            <v>33.28</v>
          </cell>
          <cell r="Q2255">
            <v>4.1383999999999999</v>
          </cell>
        </row>
        <row r="2256">
          <cell r="K2256">
            <v>32.75</v>
          </cell>
          <cell r="Q2256">
            <v>4.1154000000000002</v>
          </cell>
        </row>
        <row r="2257">
          <cell r="K2257">
            <v>33.020000000000003</v>
          </cell>
          <cell r="Q2257">
            <v>4.2176999999999998</v>
          </cell>
        </row>
        <row r="2258">
          <cell r="K2258">
            <v>32.869999999999997</v>
          </cell>
          <cell r="Q2258">
            <v>4.2522000000000002</v>
          </cell>
        </row>
        <row r="2259">
          <cell r="K2259">
            <v>32.9</v>
          </cell>
          <cell r="Q2259">
            <v>4.2546999999999997</v>
          </cell>
        </row>
        <row r="2260">
          <cell r="K2260">
            <v>32.950000000000003</v>
          </cell>
          <cell r="Q2260">
            <v>4.1870000000000003</v>
          </cell>
        </row>
        <row r="2261">
          <cell r="K2261">
            <v>32.9</v>
          </cell>
          <cell r="Q2261">
            <v>4.2214999999999998</v>
          </cell>
        </row>
        <row r="2262">
          <cell r="K2262">
            <v>32.700000000000003</v>
          </cell>
          <cell r="Q2262">
            <v>4.2023000000000001</v>
          </cell>
        </row>
        <row r="2263">
          <cell r="K2263">
            <v>33.07</v>
          </cell>
          <cell r="Q2263">
            <v>4.2061000000000002</v>
          </cell>
        </row>
        <row r="2264">
          <cell r="K2264">
            <v>33.15</v>
          </cell>
          <cell r="Q2264">
            <v>4.2125000000000004</v>
          </cell>
        </row>
        <row r="2265">
          <cell r="K2265">
            <v>33.14</v>
          </cell>
          <cell r="Q2265">
            <v>4.2061000000000002</v>
          </cell>
        </row>
        <row r="2266">
          <cell r="K2266">
            <v>33.71</v>
          </cell>
          <cell r="Q2266">
            <v>4.1806000000000001</v>
          </cell>
        </row>
        <row r="2267">
          <cell r="K2267">
            <v>33.53</v>
          </cell>
          <cell r="Q2267">
            <v>4.2279</v>
          </cell>
        </row>
        <row r="2268">
          <cell r="K2268">
            <v>33.5</v>
          </cell>
          <cell r="Q2268">
            <v>4.2381000000000002</v>
          </cell>
        </row>
        <row r="2269">
          <cell r="K2269">
            <v>33.53</v>
          </cell>
          <cell r="Q2269">
            <v>4.2367999999999997</v>
          </cell>
        </row>
        <row r="2270">
          <cell r="K2270">
            <v>33.71</v>
          </cell>
          <cell r="Q2270">
            <v>4.3097000000000003</v>
          </cell>
        </row>
        <row r="2271">
          <cell r="K2271">
            <v>33.5</v>
          </cell>
          <cell r="Q2271">
            <v>4.2866999999999997</v>
          </cell>
        </row>
        <row r="2272">
          <cell r="K2272">
            <v>34.07</v>
          </cell>
          <cell r="Q2272">
            <v>4.2828999999999997</v>
          </cell>
        </row>
        <row r="2273">
          <cell r="K2273">
            <v>34</v>
          </cell>
          <cell r="Q2273">
            <v>4.2866999999999997</v>
          </cell>
        </row>
        <row r="2274">
          <cell r="K2274">
            <v>34.35</v>
          </cell>
          <cell r="Q2274">
            <v>4.3097000000000003</v>
          </cell>
        </row>
        <row r="2275">
          <cell r="K2275">
            <v>34.369999999999997</v>
          </cell>
          <cell r="Q2275">
            <v>4.2828999999999997</v>
          </cell>
        </row>
        <row r="2276">
          <cell r="K2276">
            <v>34.700000000000003</v>
          </cell>
          <cell r="Q2276">
            <v>4.3556999999999997</v>
          </cell>
        </row>
        <row r="2277">
          <cell r="K2277">
            <v>35</v>
          </cell>
          <cell r="Q2277">
            <v>4.3468</v>
          </cell>
        </row>
        <row r="2278">
          <cell r="K2278">
            <v>34.380000000000003</v>
          </cell>
          <cell r="Q2278">
            <v>4.3914999999999997</v>
          </cell>
        </row>
        <row r="2279">
          <cell r="K2279">
            <v>34.92</v>
          </cell>
          <cell r="Q2279">
            <v>4.3940999999999999</v>
          </cell>
        </row>
        <row r="2280">
          <cell r="K2280">
            <v>34.93</v>
          </cell>
          <cell r="Q2280">
            <v>4.4363000000000001</v>
          </cell>
        </row>
        <row r="2281">
          <cell r="K2281">
            <v>34.76</v>
          </cell>
          <cell r="Q2281">
            <v>4.4745999999999997</v>
          </cell>
        </row>
        <row r="2282">
          <cell r="K2282">
            <v>34.75</v>
          </cell>
          <cell r="Q2282">
            <v>4.3954000000000004</v>
          </cell>
        </row>
        <row r="2283">
          <cell r="K2283">
            <v>34.94</v>
          </cell>
          <cell r="Q2283">
            <v>4.4644000000000004</v>
          </cell>
        </row>
        <row r="2284">
          <cell r="K2284">
            <v>34.83</v>
          </cell>
          <cell r="Q2284">
            <v>4.4657</v>
          </cell>
        </row>
        <row r="2285">
          <cell r="K2285">
            <v>34.78</v>
          </cell>
          <cell r="Q2285">
            <v>4.4439000000000002</v>
          </cell>
        </row>
        <row r="2286">
          <cell r="K2286">
            <v>34.93</v>
          </cell>
          <cell r="Q2286">
            <v>4.4427000000000003</v>
          </cell>
        </row>
        <row r="2287">
          <cell r="K2287">
            <v>35.29</v>
          </cell>
          <cell r="Q2287">
            <v>4.4669999999999996</v>
          </cell>
        </row>
        <row r="2288">
          <cell r="K2288">
            <v>35.29</v>
          </cell>
          <cell r="Q2288">
            <v>4.4528999999999996</v>
          </cell>
        </row>
        <row r="2289">
          <cell r="K2289">
            <v>35.08</v>
          </cell>
          <cell r="Q2289">
            <v>4.4465000000000003</v>
          </cell>
        </row>
        <row r="2290">
          <cell r="K2290">
            <v>35.07</v>
          </cell>
          <cell r="Q2290">
            <v>4.4657</v>
          </cell>
        </row>
        <row r="2291">
          <cell r="K2291">
            <v>35.07</v>
          </cell>
          <cell r="Q2291">
            <v>4.5117000000000003</v>
          </cell>
        </row>
        <row r="2292">
          <cell r="K2292">
            <v>34.85</v>
          </cell>
          <cell r="Q2292">
            <v>4.5117000000000003</v>
          </cell>
        </row>
        <row r="2293">
          <cell r="K2293">
            <v>35.479999999999997</v>
          </cell>
          <cell r="Q2293">
            <v>4.4005999999999998</v>
          </cell>
        </row>
        <row r="2294">
          <cell r="K2294">
            <v>35.6</v>
          </cell>
          <cell r="Q2294">
            <v>4.3994</v>
          </cell>
        </row>
        <row r="2295">
          <cell r="K2295">
            <v>34.799999999999997</v>
          </cell>
          <cell r="Q2295">
            <v>4.3994</v>
          </cell>
        </row>
        <row r="2296">
          <cell r="K2296">
            <v>34.56</v>
          </cell>
          <cell r="Q2296">
            <v>4.3718000000000004</v>
          </cell>
        </row>
        <row r="2297">
          <cell r="K2297">
            <v>33.6</v>
          </cell>
          <cell r="Q2297">
            <v>4.4508000000000001</v>
          </cell>
        </row>
        <row r="2298">
          <cell r="K2298">
            <v>33.229999999999997</v>
          </cell>
          <cell r="Q2298">
            <v>4.4659000000000004</v>
          </cell>
        </row>
        <row r="2299">
          <cell r="K2299">
            <v>33.54</v>
          </cell>
          <cell r="Q2299">
            <v>4.3654999999999999</v>
          </cell>
        </row>
        <row r="2300">
          <cell r="K2300">
            <v>33.630000000000003</v>
          </cell>
          <cell r="Q2300">
            <v>4.3353999999999999</v>
          </cell>
        </row>
        <row r="2301">
          <cell r="K2301">
            <v>34.6</v>
          </cell>
          <cell r="Q2301">
            <v>4.2149999999999999</v>
          </cell>
        </row>
        <row r="2302">
          <cell r="K2302">
            <v>36.6</v>
          </cell>
          <cell r="Q2302">
            <v>4.1685999999999996</v>
          </cell>
        </row>
        <row r="2303">
          <cell r="K2303">
            <v>36.369999999999997</v>
          </cell>
          <cell r="Q2303">
            <v>4.2074999999999996</v>
          </cell>
        </row>
        <row r="2304">
          <cell r="K2304">
            <v>36.93</v>
          </cell>
          <cell r="Q2304">
            <v>4.2187999999999999</v>
          </cell>
        </row>
        <row r="2305">
          <cell r="K2305">
            <v>37.32</v>
          </cell>
          <cell r="Q2305">
            <v>4.3403999999999998</v>
          </cell>
        </row>
        <row r="2306">
          <cell r="K2306">
            <v>37.69</v>
          </cell>
          <cell r="Q2306">
            <v>4.5913000000000004</v>
          </cell>
        </row>
        <row r="2307">
          <cell r="K2307">
            <v>37.979999999999997</v>
          </cell>
          <cell r="Q2307">
            <v>4.5625</v>
          </cell>
        </row>
        <row r="2308">
          <cell r="K2308">
            <v>37.99</v>
          </cell>
          <cell r="Q2308">
            <v>4.6326999999999998</v>
          </cell>
        </row>
        <row r="2309">
          <cell r="K2309">
            <v>38.26</v>
          </cell>
          <cell r="Q2309">
            <v>4.6816000000000004</v>
          </cell>
        </row>
        <row r="2310">
          <cell r="K2310">
            <v>37.840000000000003</v>
          </cell>
          <cell r="Q2310">
            <v>4.7281000000000004</v>
          </cell>
        </row>
        <row r="2311">
          <cell r="K2311">
            <v>37.619999999999997</v>
          </cell>
          <cell r="Q2311">
            <v>4.7644000000000002</v>
          </cell>
        </row>
        <row r="2312">
          <cell r="K2312">
            <v>37.47</v>
          </cell>
          <cell r="Q2312">
            <v>4.7656999999999998</v>
          </cell>
        </row>
        <row r="2313">
          <cell r="K2313">
            <v>37.85</v>
          </cell>
          <cell r="Q2313">
            <v>4.7995999999999999</v>
          </cell>
        </row>
        <row r="2314">
          <cell r="K2314">
            <v>37.72</v>
          </cell>
          <cell r="Q2314">
            <v>4.7469000000000001</v>
          </cell>
        </row>
        <row r="2315">
          <cell r="K2315">
            <v>37.65</v>
          </cell>
          <cell r="Q2315">
            <v>4.7192999999999996</v>
          </cell>
        </row>
        <row r="2316">
          <cell r="K2316">
            <v>38.11</v>
          </cell>
          <cell r="Q2316">
            <v>4.7004999999999999</v>
          </cell>
        </row>
        <row r="2317">
          <cell r="K2317">
            <v>37.75</v>
          </cell>
          <cell r="Q2317">
            <v>4.7481</v>
          </cell>
        </row>
        <row r="2318">
          <cell r="K2318">
            <v>38.21</v>
          </cell>
          <cell r="Q2318">
            <v>4.7317999999999998</v>
          </cell>
        </row>
        <row r="2319">
          <cell r="K2319">
            <v>38.409999999999997</v>
          </cell>
          <cell r="Q2319">
            <v>4.7229999999999999</v>
          </cell>
        </row>
        <row r="2320">
          <cell r="K2320">
            <v>38.29</v>
          </cell>
          <cell r="Q2320">
            <v>4.7807000000000004</v>
          </cell>
        </row>
        <row r="2321">
          <cell r="K2321">
            <v>38.21</v>
          </cell>
          <cell r="Q2321">
            <v>4.7355999999999998</v>
          </cell>
        </row>
        <row r="2322">
          <cell r="K2322">
            <v>38.11</v>
          </cell>
          <cell r="Q2322">
            <v>4.7933000000000003</v>
          </cell>
        </row>
        <row r="2323">
          <cell r="K2323">
            <v>37.979999999999997</v>
          </cell>
          <cell r="Q2323">
            <v>4.8183999999999996</v>
          </cell>
        </row>
        <row r="2324">
          <cell r="K2324">
            <v>38.15</v>
          </cell>
          <cell r="Q2324">
            <v>4.8033000000000001</v>
          </cell>
        </row>
        <row r="2325">
          <cell r="K2325">
            <v>37.11</v>
          </cell>
          <cell r="Q2325">
            <v>4.7933000000000003</v>
          </cell>
        </row>
        <row r="2326">
          <cell r="K2326">
            <v>36.49</v>
          </cell>
          <cell r="Q2326">
            <v>4.7807000000000004</v>
          </cell>
        </row>
        <row r="2327">
          <cell r="K2327">
            <v>37.1</v>
          </cell>
          <cell r="Q2327">
            <v>4.7644000000000002</v>
          </cell>
        </row>
        <row r="2328">
          <cell r="K2328">
            <v>36.97</v>
          </cell>
          <cell r="Q2328">
            <v>4.7858000000000001</v>
          </cell>
        </row>
        <row r="2329">
          <cell r="K2329">
            <v>37.4</v>
          </cell>
          <cell r="Q2329">
            <v>4.6553000000000004</v>
          </cell>
        </row>
        <row r="2330">
          <cell r="K2330">
            <v>36.9</v>
          </cell>
          <cell r="Q2330">
            <v>4.5774999999999997</v>
          </cell>
        </row>
        <row r="2331">
          <cell r="K2331">
            <v>35.840000000000003</v>
          </cell>
          <cell r="Q2331">
            <v>4.6539999999999999</v>
          </cell>
        </row>
        <row r="2332">
          <cell r="K2332">
            <v>35.96</v>
          </cell>
          <cell r="Q2332">
            <v>4.6376999999999997</v>
          </cell>
        </row>
        <row r="2333">
          <cell r="K2333">
            <v>35.950000000000003</v>
          </cell>
          <cell r="Q2333">
            <v>4.6917</v>
          </cell>
        </row>
        <row r="2334">
          <cell r="K2334">
            <v>36.72</v>
          </cell>
          <cell r="Q2334">
            <v>4.6289999999999996</v>
          </cell>
        </row>
        <row r="2335">
          <cell r="K2335">
            <v>37.19</v>
          </cell>
          <cell r="Q2335">
            <v>4.4960000000000004</v>
          </cell>
        </row>
        <row r="2336">
          <cell r="K2336">
            <v>37.299999999999997</v>
          </cell>
          <cell r="Q2336">
            <v>4.5110000000000001</v>
          </cell>
        </row>
        <row r="2337">
          <cell r="K2337">
            <v>37.840000000000003</v>
          </cell>
          <cell r="Q2337">
            <v>4.5098000000000003</v>
          </cell>
        </row>
        <row r="2338">
          <cell r="K2338">
            <v>38.07</v>
          </cell>
          <cell r="Q2338">
            <v>4.6063999999999998</v>
          </cell>
        </row>
        <row r="2339">
          <cell r="K2339">
            <v>38.42</v>
          </cell>
          <cell r="Q2339">
            <v>4.6653000000000002</v>
          </cell>
        </row>
        <row r="2340">
          <cell r="K2340">
            <v>37.979999999999997</v>
          </cell>
          <cell r="Q2340">
            <v>4.6791</v>
          </cell>
        </row>
        <row r="2341">
          <cell r="K2341">
            <v>37.97</v>
          </cell>
          <cell r="Q2341">
            <v>4.7469000000000001</v>
          </cell>
        </row>
        <row r="2342">
          <cell r="K2342">
            <v>37.869999999999997</v>
          </cell>
          <cell r="Q2342">
            <v>4.7756999999999996</v>
          </cell>
        </row>
        <row r="2343">
          <cell r="K2343">
            <v>38.270000000000003</v>
          </cell>
          <cell r="Q2343">
            <v>4.8196000000000003</v>
          </cell>
        </row>
        <row r="2344">
          <cell r="K2344">
            <v>38.1</v>
          </cell>
          <cell r="Q2344">
            <v>4.7644000000000002</v>
          </cell>
        </row>
        <row r="2345">
          <cell r="K2345">
            <v>38.14</v>
          </cell>
          <cell r="Q2345">
            <v>4.7632000000000003</v>
          </cell>
        </row>
        <row r="2346">
          <cell r="K2346">
            <v>38.25</v>
          </cell>
          <cell r="Q2346">
            <v>4.7506000000000004</v>
          </cell>
        </row>
        <row r="2347">
          <cell r="K2347">
            <v>38.5</v>
          </cell>
          <cell r="Q2347">
            <v>4.8007999999999997</v>
          </cell>
        </row>
        <row r="2348">
          <cell r="K2348">
            <v>38.950000000000003</v>
          </cell>
          <cell r="Q2348">
            <v>4.7794999999999996</v>
          </cell>
        </row>
        <row r="2349">
          <cell r="K2349">
            <v>39.11</v>
          </cell>
          <cell r="Q2349">
            <v>4.7845000000000004</v>
          </cell>
        </row>
        <row r="2350">
          <cell r="K2350">
            <v>38.51</v>
          </cell>
          <cell r="Q2350">
            <v>4.7983000000000002</v>
          </cell>
        </row>
        <row r="2351">
          <cell r="K2351">
            <v>39.409999999999997</v>
          </cell>
          <cell r="Q2351">
            <v>4.8296999999999999</v>
          </cell>
        </row>
        <row r="2352">
          <cell r="K2352">
            <v>39.5</v>
          </cell>
          <cell r="Q2352">
            <v>4.8860999999999999</v>
          </cell>
        </row>
        <row r="2353">
          <cell r="K2353">
            <v>39.46</v>
          </cell>
          <cell r="Q2353">
            <v>4.7999000000000001</v>
          </cell>
        </row>
        <row r="2354">
          <cell r="K2354">
            <v>38.83</v>
          </cell>
          <cell r="Q2354">
            <v>4.7262000000000004</v>
          </cell>
        </row>
        <row r="2355">
          <cell r="K2355">
            <v>38.86</v>
          </cell>
          <cell r="Q2355">
            <v>4.8367000000000004</v>
          </cell>
        </row>
        <row r="2356">
          <cell r="K2356">
            <v>38.9</v>
          </cell>
          <cell r="Q2356">
            <v>4.8476999999999997</v>
          </cell>
        </row>
        <row r="2357">
          <cell r="K2357">
            <v>38.520000000000003</v>
          </cell>
          <cell r="Q2357">
            <v>4.8428000000000004</v>
          </cell>
        </row>
        <row r="2358">
          <cell r="K2358">
            <v>37.65</v>
          </cell>
          <cell r="Q2358">
            <v>4.7655000000000003</v>
          </cell>
        </row>
        <row r="2359">
          <cell r="K2359">
            <v>37.6</v>
          </cell>
          <cell r="Q2359">
            <v>4.7691999999999997</v>
          </cell>
        </row>
        <row r="2360">
          <cell r="K2360">
            <v>38.22</v>
          </cell>
          <cell r="Q2360">
            <v>4.7740999999999998</v>
          </cell>
        </row>
        <row r="2361">
          <cell r="K2361">
            <v>38.840000000000003</v>
          </cell>
          <cell r="Q2361">
            <v>4.7275</v>
          </cell>
        </row>
        <row r="2362">
          <cell r="K2362">
            <v>38.549999999999997</v>
          </cell>
          <cell r="Q2362">
            <v>4.6207000000000003</v>
          </cell>
        </row>
        <row r="2363">
          <cell r="K2363">
            <v>38.369999999999997</v>
          </cell>
          <cell r="Q2363">
            <v>4.6146000000000003</v>
          </cell>
        </row>
        <row r="2364">
          <cell r="K2364">
            <v>37.5</v>
          </cell>
          <cell r="Q2364">
            <v>4.6905999999999999</v>
          </cell>
        </row>
        <row r="2365">
          <cell r="K2365">
            <v>38.18</v>
          </cell>
          <cell r="Q2365">
            <v>4.7667000000000002</v>
          </cell>
        </row>
        <row r="2366">
          <cell r="K2366">
            <v>38.4</v>
          </cell>
          <cell r="Q2366">
            <v>4.7312000000000003</v>
          </cell>
        </row>
        <row r="2367">
          <cell r="K2367">
            <v>39.08</v>
          </cell>
          <cell r="Q2367">
            <v>4.7091000000000003</v>
          </cell>
        </row>
        <row r="2368">
          <cell r="K2368">
            <v>39.24</v>
          </cell>
          <cell r="Q2368">
            <v>4.6022999999999996</v>
          </cell>
        </row>
        <row r="2369">
          <cell r="K2369">
            <v>39.57</v>
          </cell>
          <cell r="Q2369">
            <v>4.6856999999999998</v>
          </cell>
        </row>
        <row r="2370">
          <cell r="K2370">
            <v>40.909999999999997</v>
          </cell>
          <cell r="Q2370">
            <v>4.7126999999999999</v>
          </cell>
        </row>
        <row r="2371">
          <cell r="K2371">
            <v>41.49</v>
          </cell>
          <cell r="Q2371">
            <v>4.7961999999999998</v>
          </cell>
        </row>
        <row r="2372">
          <cell r="K2372">
            <v>41.13</v>
          </cell>
          <cell r="Q2372">
            <v>4.8158000000000003</v>
          </cell>
        </row>
        <row r="2373">
          <cell r="K2373">
            <v>40.369999999999997</v>
          </cell>
          <cell r="Q2373">
            <v>4.8563000000000001</v>
          </cell>
        </row>
        <row r="2374">
          <cell r="K2374">
            <v>39.979999999999997</v>
          </cell>
          <cell r="Q2374">
            <v>5.0208000000000004</v>
          </cell>
        </row>
        <row r="2375">
          <cell r="K2375">
            <v>39.47</v>
          </cell>
          <cell r="Q2375">
            <v>5.0919999999999996</v>
          </cell>
        </row>
        <row r="2376">
          <cell r="K2376">
            <v>40.24</v>
          </cell>
          <cell r="Q2376">
            <v>5.0477999999999996</v>
          </cell>
        </row>
        <row r="2377">
          <cell r="K2377">
            <v>40.880000000000003</v>
          </cell>
          <cell r="Q2377">
            <v>4.9545000000000003</v>
          </cell>
        </row>
        <row r="2378">
          <cell r="K2378">
            <v>39.79</v>
          </cell>
          <cell r="Q2378">
            <v>4.9066999999999998</v>
          </cell>
        </row>
        <row r="2379">
          <cell r="K2379">
            <v>38.979999999999997</v>
          </cell>
          <cell r="Q2379">
            <v>4.8441000000000001</v>
          </cell>
        </row>
        <row r="2380">
          <cell r="K2380">
            <v>39.57</v>
          </cell>
          <cell r="Q2380">
            <v>4.9386000000000001</v>
          </cell>
        </row>
        <row r="2381">
          <cell r="K2381">
            <v>39.729999999999997</v>
          </cell>
          <cell r="Q2381">
            <v>5.0171000000000001</v>
          </cell>
        </row>
        <row r="2382">
          <cell r="K2382">
            <v>40.130000000000003</v>
          </cell>
          <cell r="Q2382">
            <v>4.8833000000000002</v>
          </cell>
        </row>
        <row r="2383">
          <cell r="K2383">
            <v>40.08</v>
          </cell>
          <cell r="Q2383">
            <v>4.7839</v>
          </cell>
        </row>
        <row r="2384">
          <cell r="K2384">
            <v>40.24</v>
          </cell>
          <cell r="Q2384">
            <v>4.8563000000000001</v>
          </cell>
        </row>
        <row r="2385">
          <cell r="K2385">
            <v>40.46</v>
          </cell>
          <cell r="Q2385">
            <v>4.8760000000000003</v>
          </cell>
        </row>
        <row r="2386">
          <cell r="K2386">
            <v>39.79</v>
          </cell>
          <cell r="Q2386">
            <v>4.9250999999999996</v>
          </cell>
        </row>
        <row r="2387">
          <cell r="K2387">
            <v>39.75</v>
          </cell>
          <cell r="Q2387">
            <v>4.9188999999999998</v>
          </cell>
        </row>
        <row r="2388">
          <cell r="K2388">
            <v>39.450000000000003</v>
          </cell>
          <cell r="Q2388">
            <v>4.9386000000000001</v>
          </cell>
        </row>
        <row r="2389">
          <cell r="K2389">
            <v>40.130000000000003</v>
          </cell>
          <cell r="Q2389">
            <v>4.9656000000000002</v>
          </cell>
        </row>
        <row r="2390">
          <cell r="K2390">
            <v>40.11</v>
          </cell>
          <cell r="Q2390">
            <v>4.8833000000000002</v>
          </cell>
        </row>
        <row r="2391">
          <cell r="K2391">
            <v>40.880000000000003</v>
          </cell>
          <cell r="Q2391">
            <v>4.8784000000000001</v>
          </cell>
        </row>
        <row r="2392">
          <cell r="K2392">
            <v>40.97</v>
          </cell>
          <cell r="Q2392">
            <v>4.8415999999999997</v>
          </cell>
        </row>
        <row r="2393">
          <cell r="K2393">
            <v>40.81</v>
          </cell>
          <cell r="Q2393">
            <v>4.9250999999999996</v>
          </cell>
        </row>
        <row r="2394">
          <cell r="K2394">
            <v>41.21</v>
          </cell>
          <cell r="Q2394">
            <v>4.9226000000000001</v>
          </cell>
        </row>
        <row r="2395">
          <cell r="K2395">
            <v>41.01</v>
          </cell>
          <cell r="Q2395">
            <v>5.0171000000000001</v>
          </cell>
        </row>
        <row r="2396">
          <cell r="K2396">
            <v>41.06</v>
          </cell>
          <cell r="Q2396">
            <v>5.0282</v>
          </cell>
        </row>
        <row r="2397">
          <cell r="K2397">
            <v>40.869999999999997</v>
          </cell>
          <cell r="Q2397">
            <v>5.0084999999999997</v>
          </cell>
        </row>
        <row r="2398">
          <cell r="K2398">
            <v>41.04</v>
          </cell>
          <cell r="Q2398">
            <v>5.0575999999999999</v>
          </cell>
        </row>
        <row r="2399">
          <cell r="K2399">
            <v>41.95</v>
          </cell>
          <cell r="Q2399">
            <v>5.0331000000000001</v>
          </cell>
        </row>
        <row r="2400">
          <cell r="K2400">
            <v>41.89</v>
          </cell>
          <cell r="Q2400">
            <v>5.0392000000000001</v>
          </cell>
        </row>
        <row r="2401">
          <cell r="K2401">
            <v>41.88</v>
          </cell>
          <cell r="Q2401">
            <v>5.0159000000000002</v>
          </cell>
        </row>
        <row r="2402">
          <cell r="K2402">
            <v>41.93</v>
          </cell>
          <cell r="Q2402">
            <v>5.0366999999999997</v>
          </cell>
        </row>
        <row r="2403">
          <cell r="K2403">
            <v>41.69</v>
          </cell>
          <cell r="Q2403">
            <v>5.1483999999999996</v>
          </cell>
        </row>
        <row r="2404">
          <cell r="K2404">
            <v>42.16</v>
          </cell>
          <cell r="Q2404">
            <v>5.1410999999999998</v>
          </cell>
        </row>
        <row r="2405">
          <cell r="K2405">
            <v>41.56</v>
          </cell>
          <cell r="Q2405">
            <v>5.1398000000000001</v>
          </cell>
        </row>
        <row r="2406">
          <cell r="K2406">
            <v>41.68</v>
          </cell>
          <cell r="Q2406">
            <v>5.1459999999999999</v>
          </cell>
        </row>
        <row r="2407">
          <cell r="K2407">
            <v>41.52</v>
          </cell>
          <cell r="Q2407">
            <v>5.1165000000000003</v>
          </cell>
        </row>
        <row r="2408">
          <cell r="K2408">
            <v>42.15</v>
          </cell>
          <cell r="Q2408">
            <v>5.1741999999999999</v>
          </cell>
        </row>
        <row r="2409">
          <cell r="K2409">
            <v>41.91</v>
          </cell>
          <cell r="Q2409">
            <v>5.1006</v>
          </cell>
        </row>
        <row r="2410">
          <cell r="K2410">
            <v>41.57</v>
          </cell>
          <cell r="Q2410">
            <v>5.1153000000000004</v>
          </cell>
        </row>
        <row r="2411">
          <cell r="K2411">
            <v>42.2</v>
          </cell>
          <cell r="Q2411">
            <v>5.0956999999999999</v>
          </cell>
        </row>
        <row r="2412">
          <cell r="K2412">
            <v>42.02</v>
          </cell>
          <cell r="Q2412">
            <v>5.173</v>
          </cell>
        </row>
        <row r="2413">
          <cell r="K2413">
            <v>41.97</v>
          </cell>
          <cell r="Q2413">
            <v>5.1435000000000004</v>
          </cell>
        </row>
        <row r="2414">
          <cell r="K2414">
            <v>41.81</v>
          </cell>
          <cell r="Q2414">
            <v>5.1017999999999999</v>
          </cell>
        </row>
        <row r="2415">
          <cell r="K2415">
            <v>41.7</v>
          </cell>
          <cell r="Q2415">
            <v>5.1791</v>
          </cell>
        </row>
        <row r="2416">
          <cell r="K2416">
            <v>42.1</v>
          </cell>
          <cell r="Q2416">
            <v>5.157</v>
          </cell>
        </row>
        <row r="2417">
          <cell r="K2417">
            <v>42.63</v>
          </cell>
          <cell r="Q2417">
            <v>5.0488999999999997</v>
          </cell>
        </row>
        <row r="2418">
          <cell r="K2418">
            <v>42.7</v>
          </cell>
          <cell r="Q2418">
            <v>5.0296000000000003</v>
          </cell>
        </row>
        <row r="2419">
          <cell r="K2419">
            <v>42.66</v>
          </cell>
          <cell r="Q2419">
            <v>5.0164</v>
          </cell>
        </row>
        <row r="2420">
          <cell r="K2420">
            <v>42.56</v>
          </cell>
          <cell r="Q2420">
            <v>5.0644999999999998</v>
          </cell>
        </row>
        <row r="2421">
          <cell r="K2421">
            <v>42</v>
          </cell>
          <cell r="Q2421">
            <v>5.1283000000000003</v>
          </cell>
        </row>
        <row r="2422">
          <cell r="K2422">
            <v>42.14</v>
          </cell>
          <cell r="Q2422">
            <v>5.1367000000000003</v>
          </cell>
        </row>
        <row r="2423">
          <cell r="K2423">
            <v>42.15</v>
          </cell>
          <cell r="Q2423">
            <v>5.1318999999999999</v>
          </cell>
        </row>
        <row r="2424">
          <cell r="K2424">
            <v>42.32</v>
          </cell>
          <cell r="Q2424">
            <v>5.1197999999999997</v>
          </cell>
        </row>
        <row r="2425">
          <cell r="K2425">
            <v>42.81</v>
          </cell>
          <cell r="Q2425">
            <v>5.0525000000000002</v>
          </cell>
        </row>
        <row r="2426">
          <cell r="K2426">
            <v>42.51</v>
          </cell>
          <cell r="Q2426">
            <v>5.0693000000000001</v>
          </cell>
        </row>
        <row r="2427">
          <cell r="K2427">
            <v>40.82</v>
          </cell>
          <cell r="Q2427">
            <v>5.0705</v>
          </cell>
        </row>
        <row r="2428">
          <cell r="K2428">
            <v>41.1</v>
          </cell>
          <cell r="Q2428">
            <v>5.0910000000000002</v>
          </cell>
        </row>
        <row r="2429">
          <cell r="K2429">
            <v>40.76</v>
          </cell>
          <cell r="Q2429">
            <v>5.1498999999999997</v>
          </cell>
        </row>
        <row r="2430">
          <cell r="K2430">
            <v>40.46</v>
          </cell>
          <cell r="Q2430">
            <v>5.1138000000000003</v>
          </cell>
        </row>
        <row r="2431">
          <cell r="K2431">
            <v>40.15</v>
          </cell>
          <cell r="Q2431">
            <v>4.9104999999999999</v>
          </cell>
        </row>
        <row r="2432">
          <cell r="K2432">
            <v>40.53</v>
          </cell>
          <cell r="Q2432">
            <v>4.9442000000000004</v>
          </cell>
        </row>
        <row r="2433">
          <cell r="K2433">
            <v>40.53</v>
          </cell>
          <cell r="Q2433">
            <v>4.9032999999999998</v>
          </cell>
        </row>
        <row r="2434">
          <cell r="K2434">
            <v>40.770000000000003</v>
          </cell>
          <cell r="Q2434">
            <v>4.8672000000000004</v>
          </cell>
        </row>
        <row r="2435">
          <cell r="K2435">
            <v>40.950000000000003</v>
          </cell>
          <cell r="Q2435">
            <v>4.8299000000000003</v>
          </cell>
        </row>
        <row r="2436">
          <cell r="K2436">
            <v>41.34</v>
          </cell>
          <cell r="Q2436">
            <v>4.8756000000000004</v>
          </cell>
        </row>
        <row r="2437">
          <cell r="K2437">
            <v>40.89</v>
          </cell>
          <cell r="Q2437">
            <v>4.8756000000000004</v>
          </cell>
        </row>
        <row r="2438">
          <cell r="K2438">
            <v>40.56</v>
          </cell>
          <cell r="Q2438">
            <v>4.9044999999999996</v>
          </cell>
        </row>
        <row r="2439">
          <cell r="K2439">
            <v>40.26</v>
          </cell>
          <cell r="Q2439">
            <v>4.9261999999999997</v>
          </cell>
        </row>
        <row r="2440">
          <cell r="K2440">
            <v>40.32</v>
          </cell>
          <cell r="Q2440">
            <v>4.9730999999999996</v>
          </cell>
        </row>
        <row r="2441">
          <cell r="K2441">
            <v>40.130000000000003</v>
          </cell>
          <cell r="Q2441">
            <v>4.9188999999999998</v>
          </cell>
        </row>
        <row r="2442">
          <cell r="K2442">
            <v>40.49</v>
          </cell>
          <cell r="Q2442">
            <v>4.8792</v>
          </cell>
        </row>
        <row r="2443">
          <cell r="K2443">
            <v>40.54</v>
          </cell>
          <cell r="Q2443">
            <v>4.8432000000000004</v>
          </cell>
        </row>
        <row r="2444">
          <cell r="K2444">
            <v>40.26</v>
          </cell>
          <cell r="Q2444">
            <v>4.8503999999999996</v>
          </cell>
        </row>
        <row r="2445">
          <cell r="K2445">
            <v>39.909999999999997</v>
          </cell>
          <cell r="Q2445">
            <v>4.8274999999999997</v>
          </cell>
        </row>
        <row r="2446">
          <cell r="K2446">
            <v>40</v>
          </cell>
          <cell r="Q2446">
            <v>4.8708</v>
          </cell>
        </row>
        <row r="2447">
          <cell r="K2447">
            <v>40.01</v>
          </cell>
          <cell r="Q2447">
            <v>4.8768000000000002</v>
          </cell>
        </row>
        <row r="2448">
          <cell r="K2448">
            <v>40.43</v>
          </cell>
          <cell r="Q2448">
            <v>4.8432000000000004</v>
          </cell>
        </row>
        <row r="2449">
          <cell r="K2449">
            <v>40.31</v>
          </cell>
          <cell r="Q2449">
            <v>4.8010999999999999</v>
          </cell>
        </row>
        <row r="2450">
          <cell r="K2450">
            <v>40.47</v>
          </cell>
          <cell r="Q2450">
            <v>4.8118999999999996</v>
          </cell>
        </row>
        <row r="2451">
          <cell r="K2451">
            <v>40.33</v>
          </cell>
          <cell r="Q2451">
            <v>4.8131000000000004</v>
          </cell>
        </row>
        <row r="2452">
          <cell r="K2452">
            <v>40.549999999999997</v>
          </cell>
          <cell r="Q2452">
            <v>4.8635999999999999</v>
          </cell>
        </row>
        <row r="2453">
          <cell r="K2453">
            <v>40.630000000000003</v>
          </cell>
          <cell r="Q2453">
            <v>4.8491999999999997</v>
          </cell>
        </row>
        <row r="2454">
          <cell r="K2454">
            <v>40.96</v>
          </cell>
          <cell r="Q2454">
            <v>4.8684000000000003</v>
          </cell>
        </row>
        <row r="2455">
          <cell r="K2455">
            <v>40.39</v>
          </cell>
          <cell r="Q2455">
            <v>4.8516000000000004</v>
          </cell>
        </row>
        <row r="2456">
          <cell r="K2456">
            <v>39.61</v>
          </cell>
          <cell r="Q2456">
            <v>4.8780000000000001</v>
          </cell>
        </row>
        <row r="2457">
          <cell r="K2457">
            <v>40.1</v>
          </cell>
          <cell r="Q2457">
            <v>4.8876999999999997</v>
          </cell>
        </row>
        <row r="2458">
          <cell r="K2458">
            <v>39.96</v>
          </cell>
          <cell r="Q2458">
            <v>4.9273999999999996</v>
          </cell>
        </row>
        <row r="2459">
          <cell r="K2459">
            <v>40.159999999999997</v>
          </cell>
          <cell r="Q2459">
            <v>4.8587999999999996</v>
          </cell>
        </row>
        <row r="2460">
          <cell r="K2460">
            <v>39.67</v>
          </cell>
          <cell r="Q2460">
            <v>4.7649999999999997</v>
          </cell>
        </row>
        <row r="2461">
          <cell r="K2461">
            <v>39.94</v>
          </cell>
          <cell r="Q2461">
            <v>4.8239000000000001</v>
          </cell>
        </row>
        <row r="2462">
          <cell r="K2462">
            <v>39.92</v>
          </cell>
          <cell r="Q2462">
            <v>4.8071000000000002</v>
          </cell>
        </row>
        <row r="2463">
          <cell r="K2463">
            <v>39.9</v>
          </cell>
          <cell r="Q2463">
            <v>4.8311000000000002</v>
          </cell>
        </row>
        <row r="2464">
          <cell r="K2464">
            <v>40.24</v>
          </cell>
          <cell r="Q2464">
            <v>4.7721999999999998</v>
          </cell>
        </row>
        <row r="2465">
          <cell r="K2465">
            <v>40.22</v>
          </cell>
          <cell r="Q2465">
            <v>4.8047000000000004</v>
          </cell>
        </row>
        <row r="2466">
          <cell r="K2466">
            <v>40.28</v>
          </cell>
          <cell r="Q2466">
            <v>4.8022999999999998</v>
          </cell>
        </row>
        <row r="2467">
          <cell r="K2467">
            <v>40.64</v>
          </cell>
          <cell r="Q2467">
            <v>4.7999000000000001</v>
          </cell>
        </row>
        <row r="2468">
          <cell r="K2468">
            <v>41.41</v>
          </cell>
          <cell r="Q2468">
            <v>4.8407999999999998</v>
          </cell>
        </row>
        <row r="2469">
          <cell r="K2469">
            <v>41.25</v>
          </cell>
          <cell r="Q2469">
            <v>4.8383000000000003</v>
          </cell>
        </row>
        <row r="2470">
          <cell r="K2470">
            <v>41.58</v>
          </cell>
          <cell r="Q2470">
            <v>4.8456000000000001</v>
          </cell>
        </row>
        <row r="2471">
          <cell r="K2471">
            <v>41.63</v>
          </cell>
          <cell r="Q2471">
            <v>4.8888999999999996</v>
          </cell>
        </row>
        <row r="2472">
          <cell r="K2472">
            <v>41.74</v>
          </cell>
          <cell r="Q2472">
            <v>4.9814999999999996</v>
          </cell>
        </row>
        <row r="2473">
          <cell r="K2473">
            <v>41.84</v>
          </cell>
          <cell r="Q2473">
            <v>4.9622999999999999</v>
          </cell>
        </row>
        <row r="2474">
          <cell r="K2474">
            <v>41.64</v>
          </cell>
          <cell r="Q2474">
            <v>5.0019999999999998</v>
          </cell>
        </row>
        <row r="2475">
          <cell r="K2475">
            <v>41.27</v>
          </cell>
          <cell r="Q2475">
            <v>5.008</v>
          </cell>
        </row>
        <row r="2476">
          <cell r="K2476">
            <v>41.53</v>
          </cell>
          <cell r="Q2476">
            <v>5.0212000000000003</v>
          </cell>
        </row>
        <row r="2477">
          <cell r="K2477">
            <v>41.66</v>
          </cell>
          <cell r="Q2477">
            <v>5.0331999999999999</v>
          </cell>
        </row>
        <row r="2478">
          <cell r="K2478">
            <v>41.9</v>
          </cell>
          <cell r="Q2478">
            <v>5.0091999999999999</v>
          </cell>
        </row>
        <row r="2479">
          <cell r="K2479">
            <v>41.55</v>
          </cell>
          <cell r="Q2479">
            <v>4.9646999999999997</v>
          </cell>
        </row>
        <row r="2480">
          <cell r="K2480">
            <v>41.27</v>
          </cell>
          <cell r="Q2480">
            <v>4.9958999999999998</v>
          </cell>
        </row>
        <row r="2481">
          <cell r="K2481">
            <v>40.64</v>
          </cell>
          <cell r="Q2481">
            <v>4.9482999999999997</v>
          </cell>
        </row>
        <row r="2482">
          <cell r="K2482">
            <v>40.71</v>
          </cell>
          <cell r="Q2482">
            <v>4.9767999999999999</v>
          </cell>
        </row>
        <row r="2483">
          <cell r="K2483">
            <v>40.71</v>
          </cell>
          <cell r="Q2483">
            <v>4.9352999999999998</v>
          </cell>
        </row>
        <row r="2484">
          <cell r="K2484">
            <v>40.68</v>
          </cell>
          <cell r="Q2484">
            <v>4.9020000000000001</v>
          </cell>
        </row>
        <row r="2485">
          <cell r="K2485">
            <v>40.5</v>
          </cell>
          <cell r="Q2485">
            <v>4.8272000000000004</v>
          </cell>
        </row>
        <row r="2486">
          <cell r="K2486">
            <v>40.659999999999997</v>
          </cell>
          <cell r="Q2486">
            <v>4.8354999999999997</v>
          </cell>
        </row>
        <row r="2487">
          <cell r="K2487">
            <v>41.19</v>
          </cell>
          <cell r="Q2487">
            <v>4.8354999999999997</v>
          </cell>
        </row>
        <row r="2488">
          <cell r="K2488">
            <v>41.14</v>
          </cell>
          <cell r="Q2488">
            <v>4.8319000000000001</v>
          </cell>
        </row>
        <row r="2489">
          <cell r="K2489">
            <v>41.55</v>
          </cell>
          <cell r="Q2489">
            <v>4.8105000000000002</v>
          </cell>
        </row>
        <row r="2490">
          <cell r="K2490">
            <v>39.799999999999997</v>
          </cell>
          <cell r="Q2490">
            <v>4.8296000000000001</v>
          </cell>
        </row>
        <row r="2491">
          <cell r="K2491">
            <v>39.58</v>
          </cell>
          <cell r="Q2491">
            <v>4.8925000000000001</v>
          </cell>
        </row>
        <row r="2492">
          <cell r="K2492">
            <v>38.83</v>
          </cell>
          <cell r="Q2492">
            <v>4.8865999999999996</v>
          </cell>
        </row>
        <row r="2493">
          <cell r="K2493">
            <v>39.42</v>
          </cell>
          <cell r="Q2493">
            <v>4.9352999999999998</v>
          </cell>
        </row>
        <row r="2494">
          <cell r="K2494">
            <v>38.76</v>
          </cell>
          <cell r="Q2494">
            <v>4.7274000000000003</v>
          </cell>
        </row>
        <row r="2495">
          <cell r="K2495">
            <v>38.950000000000003</v>
          </cell>
          <cell r="Q2495">
            <v>4.7012999999999998</v>
          </cell>
        </row>
        <row r="2496">
          <cell r="K2496">
            <v>38.44</v>
          </cell>
          <cell r="Q2496">
            <v>4.6121999999999996</v>
          </cell>
        </row>
        <row r="2497">
          <cell r="K2497">
            <v>38.28</v>
          </cell>
          <cell r="Q2497">
            <v>4.6822999999999997</v>
          </cell>
        </row>
        <row r="2498">
          <cell r="K2498">
            <v>38.090000000000003</v>
          </cell>
          <cell r="Q2498">
            <v>4.6039000000000003</v>
          </cell>
        </row>
        <row r="2499">
          <cell r="K2499">
            <v>38.270000000000003</v>
          </cell>
          <cell r="Q2499">
            <v>4.6264000000000003</v>
          </cell>
        </row>
        <row r="2500">
          <cell r="K2500">
            <v>38.89</v>
          </cell>
          <cell r="Q2500">
            <v>4.5659000000000001</v>
          </cell>
        </row>
        <row r="2501">
          <cell r="K2501">
            <v>39.08</v>
          </cell>
          <cell r="Q2501">
            <v>4.5468999999999999</v>
          </cell>
        </row>
        <row r="2502">
          <cell r="K2502">
            <v>38.46</v>
          </cell>
          <cell r="Q2502">
            <v>4.5243000000000002</v>
          </cell>
        </row>
        <row r="2503">
          <cell r="K2503">
            <v>39.020000000000003</v>
          </cell>
          <cell r="Q2503">
            <v>4.5457000000000001</v>
          </cell>
        </row>
        <row r="2504">
          <cell r="K2504">
            <v>38.74</v>
          </cell>
          <cell r="Q2504">
            <v>4.6193</v>
          </cell>
        </row>
        <row r="2505">
          <cell r="K2505">
            <v>38.1</v>
          </cell>
          <cell r="Q2505">
            <v>4.6418999999999997</v>
          </cell>
        </row>
        <row r="2506">
          <cell r="K2506">
            <v>38.229999999999997</v>
          </cell>
          <cell r="Q2506">
            <v>4.5682</v>
          </cell>
        </row>
        <row r="2507">
          <cell r="K2507">
            <v>38.46</v>
          </cell>
          <cell r="Q2507">
            <v>4.6348000000000003</v>
          </cell>
        </row>
        <row r="2508">
          <cell r="K2508">
            <v>38.299999999999997</v>
          </cell>
          <cell r="Q2508">
            <v>4.6014999999999997</v>
          </cell>
        </row>
        <row r="2509">
          <cell r="K2509">
            <v>37.56</v>
          </cell>
          <cell r="Q2509">
            <v>4.5255000000000001</v>
          </cell>
        </row>
        <row r="2510">
          <cell r="K2510">
            <v>37.869999999999997</v>
          </cell>
          <cell r="Q2510">
            <v>4.5408999999999997</v>
          </cell>
        </row>
        <row r="2511">
          <cell r="K2511">
            <v>37.799999999999997</v>
          </cell>
          <cell r="Q2511">
            <v>4.5682</v>
          </cell>
        </row>
        <row r="2512">
          <cell r="K2512">
            <v>38.35</v>
          </cell>
          <cell r="Q2512">
            <v>4.5491999999999999</v>
          </cell>
        </row>
        <row r="2513">
          <cell r="K2513">
            <v>37.64</v>
          </cell>
          <cell r="Q2513">
            <v>4.4612999999999996</v>
          </cell>
        </row>
        <row r="2514">
          <cell r="K2514">
            <v>38.229999999999997</v>
          </cell>
          <cell r="Q2514">
            <v>4.4981999999999998</v>
          </cell>
        </row>
        <row r="2515">
          <cell r="K2515">
            <v>38.729999999999997</v>
          </cell>
          <cell r="Q2515">
            <v>4.4897999999999998</v>
          </cell>
        </row>
        <row r="2516">
          <cell r="K2516">
            <v>38.43</v>
          </cell>
          <cell r="Q2516">
            <v>4.5552000000000001</v>
          </cell>
        </row>
      </sheetData>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Scratch work"/>
      <sheetName val="Quarterly"/>
      <sheetName val="Annual Update"/>
      <sheetName val="Leverage Calculations"/>
      <sheetName val="Revenue Scenarios Chart"/>
      <sheetName val="Profit Scenarios Chart"/>
      <sheetName val="Investment Level Chart"/>
      <sheetName val="Capex Chart"/>
      <sheetName val="Capex Breakdown Chart"/>
      <sheetName val="Data"/>
      <sheetName val="Cone Calculations"/>
      <sheetName val="FCFO Chart"/>
      <sheetName val="Investing Efficacy Chart"/>
      <sheetName val="BSM Cone Chart"/>
      <sheetName val="Histogram Data"/>
      <sheetName val="Histogram"/>
      <sheetName val="Tear Sheet"/>
      <sheetName val="Chartbook"/>
    </sheetNames>
    <sheetDataSet>
      <sheetData sheetId="0">
        <row r="2">
          <cell r="B2" t="str">
            <v>ORCL</v>
          </cell>
        </row>
        <row r="5">
          <cell r="F5" t="e">
            <v>#DIV/0!</v>
          </cell>
          <cell r="G5" t="e">
            <v>#DIV/0!</v>
          </cell>
        </row>
        <row r="6">
          <cell r="G6">
            <v>45</v>
          </cell>
        </row>
        <row r="8">
          <cell r="B8">
            <v>9.6000000000000009E-3</v>
          </cell>
        </row>
        <row r="17">
          <cell r="C17">
            <v>0</v>
          </cell>
        </row>
        <row r="21">
          <cell r="P21">
            <v>26.153257741734681</v>
          </cell>
        </row>
        <row r="22">
          <cell r="K22">
            <v>0</v>
          </cell>
          <cell r="P22">
            <v>9.6561923270692134</v>
          </cell>
        </row>
        <row r="100">
          <cell r="Q100">
            <v>36.552275403569659</v>
          </cell>
        </row>
        <row r="111">
          <cell r="Q111">
            <v>41.12065235992911</v>
          </cell>
        </row>
        <row r="122">
          <cell r="Q122">
            <v>42.732121957627747</v>
          </cell>
        </row>
        <row r="133">
          <cell r="Q133">
            <v>48.061895073380441</v>
          </cell>
        </row>
        <row r="144">
          <cell r="Q144">
            <v>45.105278156266188</v>
          </cell>
        </row>
        <row r="155">
          <cell r="Q155">
            <v>50.787158031810691</v>
          </cell>
        </row>
        <row r="168">
          <cell r="Q168">
            <v>52.715015201780211</v>
          </cell>
        </row>
        <row r="179">
          <cell r="Q179">
            <v>59.343875056582121</v>
          </cell>
        </row>
      </sheetData>
      <sheetData sheetId="1"/>
      <sheetData sheetId="2"/>
      <sheetData sheetId="3"/>
      <sheetData sheetId="4">
        <row r="2">
          <cell r="B2" t="str">
            <v>1Q14</v>
          </cell>
        </row>
      </sheetData>
      <sheetData sheetId="5"/>
      <sheetData sheetId="6"/>
      <sheetData sheetId="7" refreshError="1"/>
      <sheetData sheetId="8" refreshError="1"/>
      <sheetData sheetId="9" refreshError="1"/>
      <sheetData sheetId="10" refreshError="1"/>
      <sheetData sheetId="11" refreshError="1"/>
      <sheetData sheetId="12">
        <row r="2">
          <cell r="K2">
            <v>30.37</v>
          </cell>
          <cell r="Q2">
            <v>2.0699000000000001</v>
          </cell>
        </row>
        <row r="3">
          <cell r="K3">
            <v>30.004999999999999</v>
          </cell>
          <cell r="Q3">
            <v>2.0449999999999999</v>
          </cell>
        </row>
        <row r="4">
          <cell r="K4">
            <v>29.285</v>
          </cell>
          <cell r="Q4">
            <v>1.9959</v>
          </cell>
        </row>
        <row r="5">
          <cell r="K5">
            <v>29.234999999999999</v>
          </cell>
          <cell r="Q5">
            <v>1.9924999999999999</v>
          </cell>
        </row>
        <row r="6">
          <cell r="K6">
            <v>29.535</v>
          </cell>
          <cell r="Q6">
            <v>2.0129999999999999</v>
          </cell>
        </row>
        <row r="7">
          <cell r="K7">
            <v>30.73</v>
          </cell>
          <cell r="Q7">
            <v>2.0943999999999998</v>
          </cell>
        </row>
        <row r="8">
          <cell r="K8">
            <v>31.34</v>
          </cell>
          <cell r="Q8">
            <v>2.1360000000000001</v>
          </cell>
        </row>
        <row r="9">
          <cell r="K9">
            <v>30.885000000000002</v>
          </cell>
          <cell r="Q9">
            <v>2.105</v>
          </cell>
        </row>
        <row r="10">
          <cell r="K10">
            <v>31.45</v>
          </cell>
          <cell r="Q10">
            <v>2.1435</v>
          </cell>
        </row>
        <row r="11">
          <cell r="K11">
            <v>32.31</v>
          </cell>
          <cell r="Q11">
            <v>2.2021000000000002</v>
          </cell>
        </row>
        <row r="12">
          <cell r="K12">
            <v>32.94</v>
          </cell>
          <cell r="Q12">
            <v>2.2450999999999999</v>
          </cell>
        </row>
        <row r="13">
          <cell r="K13">
            <v>32.06</v>
          </cell>
          <cell r="Q13">
            <v>2.1101000000000001</v>
          </cell>
        </row>
        <row r="14">
          <cell r="K14">
            <v>31.97</v>
          </cell>
          <cell r="Q14">
            <v>2.1040999999999999</v>
          </cell>
        </row>
        <row r="15">
          <cell r="K15">
            <v>31.995000000000001</v>
          </cell>
          <cell r="Q15">
            <v>2.1057999999999999</v>
          </cell>
        </row>
        <row r="16">
          <cell r="K16">
            <v>32.445</v>
          </cell>
          <cell r="Q16">
            <v>2.1354000000000002</v>
          </cell>
        </row>
        <row r="17">
          <cell r="K17">
            <v>32.234999999999999</v>
          </cell>
          <cell r="Q17">
            <v>2.1215999999999999</v>
          </cell>
        </row>
        <row r="18">
          <cell r="K18">
            <v>31.63</v>
          </cell>
          <cell r="Q18">
            <v>2.0817999999999999</v>
          </cell>
        </row>
        <row r="19">
          <cell r="K19">
            <v>32.659999999999997</v>
          </cell>
          <cell r="Q19">
            <v>2.1496</v>
          </cell>
        </row>
        <row r="20">
          <cell r="K20">
            <v>33.200000000000003</v>
          </cell>
          <cell r="Q20">
            <v>2.1850999999999998</v>
          </cell>
        </row>
        <row r="21">
          <cell r="K21">
            <v>32.844999999999999</v>
          </cell>
          <cell r="Q21">
            <v>2.1617000000000002</v>
          </cell>
        </row>
        <row r="22">
          <cell r="K22">
            <v>33.590000000000003</v>
          </cell>
          <cell r="Q22">
            <v>2.2107999999999999</v>
          </cell>
        </row>
        <row r="23">
          <cell r="K23">
            <v>34.064999999999998</v>
          </cell>
          <cell r="Q23">
            <v>2.242</v>
          </cell>
        </row>
        <row r="24">
          <cell r="K24">
            <v>34.895000000000003</v>
          </cell>
          <cell r="Q24">
            <v>2.2967</v>
          </cell>
        </row>
        <row r="25">
          <cell r="K25">
            <v>35.924999999999997</v>
          </cell>
          <cell r="Q25">
            <v>2.3643999999999998</v>
          </cell>
        </row>
        <row r="26">
          <cell r="K26">
            <v>35.094999999999999</v>
          </cell>
          <cell r="Q26">
            <v>2.3098000000000001</v>
          </cell>
        </row>
        <row r="27">
          <cell r="K27">
            <v>35.56</v>
          </cell>
          <cell r="Q27">
            <v>2.3403999999999998</v>
          </cell>
        </row>
        <row r="28">
          <cell r="K28">
            <v>35</v>
          </cell>
          <cell r="Q28">
            <v>2.3035999999999999</v>
          </cell>
        </row>
        <row r="29">
          <cell r="K29">
            <v>34.380000000000003</v>
          </cell>
          <cell r="Q29">
            <v>2.2627999999999999</v>
          </cell>
        </row>
        <row r="30">
          <cell r="K30">
            <v>34.369999999999997</v>
          </cell>
          <cell r="Q30">
            <v>2.2621000000000002</v>
          </cell>
        </row>
        <row r="31">
          <cell r="K31">
            <v>33.35</v>
          </cell>
          <cell r="Q31">
            <v>2.1949999999999998</v>
          </cell>
        </row>
        <row r="32">
          <cell r="K32">
            <v>34.484999999999999</v>
          </cell>
          <cell r="Q32">
            <v>2.2696999999999998</v>
          </cell>
        </row>
        <row r="33">
          <cell r="K33">
            <v>35.119999999999997</v>
          </cell>
          <cell r="Q33">
            <v>2.3115000000000001</v>
          </cell>
        </row>
        <row r="34">
          <cell r="K34">
            <v>35.869999999999997</v>
          </cell>
          <cell r="Q34">
            <v>2.3607999999999998</v>
          </cell>
        </row>
        <row r="35">
          <cell r="K35">
            <v>35.44</v>
          </cell>
          <cell r="Q35">
            <v>2.3325</v>
          </cell>
        </row>
        <row r="36">
          <cell r="K36">
            <v>35.25</v>
          </cell>
          <cell r="Q36">
            <v>2.3199999999999998</v>
          </cell>
        </row>
        <row r="37">
          <cell r="K37">
            <v>35.71</v>
          </cell>
          <cell r="Q37">
            <v>2.3502999999999998</v>
          </cell>
        </row>
        <row r="38">
          <cell r="K38">
            <v>34.770000000000003</v>
          </cell>
          <cell r="Q38">
            <v>2.2884000000000002</v>
          </cell>
        </row>
        <row r="39">
          <cell r="K39">
            <v>35.325000000000003</v>
          </cell>
          <cell r="Q39">
            <v>2.3250000000000002</v>
          </cell>
        </row>
        <row r="40">
          <cell r="K40">
            <v>35.534999999999997</v>
          </cell>
          <cell r="Q40">
            <v>2.3388</v>
          </cell>
        </row>
        <row r="41">
          <cell r="K41">
            <v>34.92</v>
          </cell>
          <cell r="Q41">
            <v>2.2982999999999998</v>
          </cell>
        </row>
        <row r="42">
          <cell r="K42">
            <v>33.51</v>
          </cell>
          <cell r="Q42">
            <v>2.2054999999999998</v>
          </cell>
        </row>
        <row r="43">
          <cell r="K43">
            <v>32.534999999999997</v>
          </cell>
          <cell r="Q43">
            <v>2.1413000000000002</v>
          </cell>
        </row>
        <row r="44">
          <cell r="K44">
            <v>32.61</v>
          </cell>
          <cell r="Q44">
            <v>2.1463000000000001</v>
          </cell>
        </row>
        <row r="45">
          <cell r="K45">
            <v>31.855</v>
          </cell>
          <cell r="Q45">
            <v>2.0966</v>
          </cell>
        </row>
        <row r="46">
          <cell r="K46">
            <v>31.06</v>
          </cell>
          <cell r="Q46">
            <v>2.0442</v>
          </cell>
        </row>
        <row r="47">
          <cell r="K47">
            <v>31.274999999999999</v>
          </cell>
          <cell r="Q47">
            <v>2.0583999999999998</v>
          </cell>
        </row>
        <row r="48">
          <cell r="K48">
            <v>30.99</v>
          </cell>
          <cell r="Q48">
            <v>2.0396000000000001</v>
          </cell>
        </row>
        <row r="49">
          <cell r="K49">
            <v>30.984999999999999</v>
          </cell>
          <cell r="Q49">
            <v>2.0392999999999999</v>
          </cell>
        </row>
        <row r="50">
          <cell r="K50">
            <v>30.704999999999998</v>
          </cell>
          <cell r="Q50">
            <v>2.0209000000000001</v>
          </cell>
        </row>
        <row r="51">
          <cell r="K51">
            <v>32.33</v>
          </cell>
          <cell r="Q51">
            <v>2.1278000000000001</v>
          </cell>
        </row>
        <row r="52">
          <cell r="K52">
            <v>32.68</v>
          </cell>
          <cell r="Q52">
            <v>2.1509</v>
          </cell>
        </row>
        <row r="53">
          <cell r="K53">
            <v>32.225000000000001</v>
          </cell>
          <cell r="Q53">
            <v>2.1208999999999998</v>
          </cell>
        </row>
        <row r="54">
          <cell r="K54">
            <v>33.03</v>
          </cell>
          <cell r="Q54">
            <v>2.1739000000000002</v>
          </cell>
        </row>
        <row r="55">
          <cell r="K55">
            <v>33.594999999999999</v>
          </cell>
          <cell r="Q55">
            <v>2.2111000000000001</v>
          </cell>
        </row>
        <row r="56">
          <cell r="K56">
            <v>34.47</v>
          </cell>
          <cell r="Q56">
            <v>2.2686999999999999</v>
          </cell>
        </row>
        <row r="57">
          <cell r="K57">
            <v>32.97</v>
          </cell>
          <cell r="Q57">
            <v>2.17</v>
          </cell>
        </row>
        <row r="58">
          <cell r="K58">
            <v>33.04</v>
          </cell>
          <cell r="Q58">
            <v>2.1745999999999999</v>
          </cell>
        </row>
        <row r="59">
          <cell r="K59">
            <v>31.635000000000002</v>
          </cell>
          <cell r="Q59">
            <v>2.0821000000000001</v>
          </cell>
        </row>
        <row r="60">
          <cell r="K60">
            <v>31.23</v>
          </cell>
          <cell r="Q60">
            <v>2.0554000000000001</v>
          </cell>
        </row>
        <row r="61">
          <cell r="K61">
            <v>31.09</v>
          </cell>
          <cell r="Q61">
            <v>2.0461999999999998</v>
          </cell>
        </row>
        <row r="62">
          <cell r="K62">
            <v>29.765000000000001</v>
          </cell>
          <cell r="Q62">
            <v>1.9590000000000001</v>
          </cell>
        </row>
        <row r="63">
          <cell r="K63">
            <v>28.41</v>
          </cell>
          <cell r="Q63">
            <v>1.8697999999999999</v>
          </cell>
        </row>
        <row r="64">
          <cell r="K64">
            <v>29.324999999999999</v>
          </cell>
          <cell r="Q64">
            <v>1.9300999999999999</v>
          </cell>
        </row>
        <row r="65">
          <cell r="K65">
            <v>30.975000000000001</v>
          </cell>
          <cell r="Q65">
            <v>2.0387</v>
          </cell>
        </row>
        <row r="66">
          <cell r="K66">
            <v>30.47</v>
          </cell>
          <cell r="Q66">
            <v>2.0053999999999998</v>
          </cell>
        </row>
        <row r="67">
          <cell r="K67">
            <v>29.24</v>
          </cell>
          <cell r="Q67">
            <v>1.9245000000000001</v>
          </cell>
        </row>
        <row r="68">
          <cell r="K68">
            <v>28.25</v>
          </cell>
          <cell r="Q68">
            <v>1.8593</v>
          </cell>
        </row>
        <row r="69">
          <cell r="K69">
            <v>29.2</v>
          </cell>
          <cell r="Q69">
            <v>1.9218</v>
          </cell>
        </row>
        <row r="70">
          <cell r="K70">
            <v>29.36</v>
          </cell>
          <cell r="Q70">
            <v>1.9323999999999999</v>
          </cell>
        </row>
        <row r="71">
          <cell r="K71">
            <v>29.984999999999999</v>
          </cell>
          <cell r="Q71">
            <v>1.9735</v>
          </cell>
        </row>
        <row r="72">
          <cell r="K72">
            <v>30.22</v>
          </cell>
          <cell r="Q72">
            <v>1.9890000000000001</v>
          </cell>
        </row>
        <row r="73">
          <cell r="K73">
            <v>30.09</v>
          </cell>
          <cell r="Q73">
            <v>1.9803999999999999</v>
          </cell>
        </row>
        <row r="74">
          <cell r="K74">
            <v>30.31</v>
          </cell>
          <cell r="Q74">
            <v>1.9948999999999999</v>
          </cell>
        </row>
        <row r="75">
          <cell r="K75">
            <v>31.55</v>
          </cell>
          <cell r="Q75">
            <v>2.0764999999999998</v>
          </cell>
        </row>
        <row r="76">
          <cell r="K76">
            <v>31.66</v>
          </cell>
          <cell r="Q76">
            <v>1.9312</v>
          </cell>
        </row>
        <row r="77">
          <cell r="K77">
            <v>31.74</v>
          </cell>
          <cell r="Q77">
            <v>1.9359999999999999</v>
          </cell>
        </row>
        <row r="78">
          <cell r="K78">
            <v>31.274999999999999</v>
          </cell>
          <cell r="Q78">
            <v>1.9077</v>
          </cell>
        </row>
        <row r="79">
          <cell r="K79">
            <v>30.745000000000001</v>
          </cell>
          <cell r="Q79">
            <v>1.8753</v>
          </cell>
        </row>
        <row r="80">
          <cell r="K80">
            <v>30.1</v>
          </cell>
          <cell r="Q80">
            <v>1.8360000000000001</v>
          </cell>
        </row>
        <row r="81">
          <cell r="K81">
            <v>30.254999999999999</v>
          </cell>
          <cell r="Q81">
            <v>1.8454999999999999</v>
          </cell>
        </row>
        <row r="82">
          <cell r="K82">
            <v>30.98</v>
          </cell>
          <cell r="Q82">
            <v>1.8896999999999999</v>
          </cell>
        </row>
        <row r="83">
          <cell r="K83">
            <v>30.954999999999998</v>
          </cell>
          <cell r="Q83">
            <v>1.8882000000000001</v>
          </cell>
        </row>
        <row r="84">
          <cell r="K84">
            <v>30.74</v>
          </cell>
          <cell r="Q84">
            <v>1.875</v>
          </cell>
        </row>
        <row r="85">
          <cell r="K85">
            <v>31.045000000000002</v>
          </cell>
          <cell r="Q85">
            <v>1.8935999999999999</v>
          </cell>
        </row>
        <row r="86">
          <cell r="K86">
            <v>29.835000000000001</v>
          </cell>
          <cell r="Q86">
            <v>1.8198000000000001</v>
          </cell>
        </row>
        <row r="87">
          <cell r="K87">
            <v>29.4</v>
          </cell>
          <cell r="Q87">
            <v>1.7932999999999999</v>
          </cell>
        </row>
        <row r="88">
          <cell r="K88">
            <v>30.495000000000001</v>
          </cell>
          <cell r="Q88">
            <v>1.8601000000000001</v>
          </cell>
        </row>
        <row r="89">
          <cell r="K89">
            <v>29.66</v>
          </cell>
          <cell r="Q89">
            <v>1.8091999999999999</v>
          </cell>
        </row>
        <row r="90">
          <cell r="K90">
            <v>29.01</v>
          </cell>
          <cell r="Q90">
            <v>1.7695000000000001</v>
          </cell>
        </row>
        <row r="91">
          <cell r="K91">
            <v>29.26</v>
          </cell>
          <cell r="Q91">
            <v>1.7847999999999999</v>
          </cell>
        </row>
        <row r="92">
          <cell r="K92">
            <v>30.04</v>
          </cell>
          <cell r="Q92">
            <v>1.8323</v>
          </cell>
        </row>
        <row r="93">
          <cell r="K93">
            <v>31.434999999999999</v>
          </cell>
          <cell r="Q93">
            <v>1.9174</v>
          </cell>
        </row>
        <row r="94">
          <cell r="K94">
            <v>32.15</v>
          </cell>
          <cell r="Q94">
            <v>1.9610000000000001</v>
          </cell>
        </row>
        <row r="95">
          <cell r="K95">
            <v>32.744999999999997</v>
          </cell>
          <cell r="Q95">
            <v>1.9973000000000001</v>
          </cell>
        </row>
        <row r="96">
          <cell r="K96">
            <v>33.520000000000003</v>
          </cell>
          <cell r="Q96">
            <v>2.0446</v>
          </cell>
        </row>
        <row r="97">
          <cell r="K97">
            <v>33.49</v>
          </cell>
          <cell r="Q97">
            <v>2.0428000000000002</v>
          </cell>
        </row>
        <row r="98">
          <cell r="K98">
            <v>33.450000000000003</v>
          </cell>
          <cell r="Q98">
            <v>2.0402999999999998</v>
          </cell>
        </row>
        <row r="99">
          <cell r="K99">
            <v>33.15</v>
          </cell>
          <cell r="Q99">
            <v>2.0219999999999998</v>
          </cell>
        </row>
        <row r="100">
          <cell r="K100">
            <v>32.549999999999997</v>
          </cell>
          <cell r="Q100">
            <v>1.9854000000000001</v>
          </cell>
        </row>
        <row r="101">
          <cell r="K101">
            <v>32.869999999999997</v>
          </cell>
          <cell r="Q101">
            <v>2.0049999999999999</v>
          </cell>
        </row>
        <row r="102">
          <cell r="K102">
            <v>32.74</v>
          </cell>
          <cell r="Q102">
            <v>1.9970000000000001</v>
          </cell>
        </row>
        <row r="103">
          <cell r="K103">
            <v>32.81</v>
          </cell>
          <cell r="Q103">
            <v>2.0013000000000001</v>
          </cell>
        </row>
        <row r="104">
          <cell r="K104">
            <v>32.85</v>
          </cell>
          <cell r="Q104">
            <v>2.0036999999999998</v>
          </cell>
        </row>
        <row r="105">
          <cell r="K105">
            <v>32.4</v>
          </cell>
          <cell r="Q105">
            <v>1.9762999999999999</v>
          </cell>
        </row>
        <row r="106">
          <cell r="K106">
            <v>31.805</v>
          </cell>
          <cell r="Q106">
            <v>1.94</v>
          </cell>
        </row>
        <row r="107">
          <cell r="K107">
            <v>32.369999999999997</v>
          </cell>
          <cell r="Q107">
            <v>1.9744999999999999</v>
          </cell>
        </row>
        <row r="108">
          <cell r="K108">
            <v>32.869999999999997</v>
          </cell>
          <cell r="Q108">
            <v>2.0049999999999999</v>
          </cell>
        </row>
        <row r="109">
          <cell r="K109">
            <v>32.06</v>
          </cell>
          <cell r="Q109">
            <v>1.9556</v>
          </cell>
        </row>
        <row r="110">
          <cell r="K110">
            <v>33.134999999999998</v>
          </cell>
          <cell r="Q110">
            <v>2.0211000000000001</v>
          </cell>
        </row>
        <row r="111">
          <cell r="K111">
            <v>33.39</v>
          </cell>
          <cell r="Q111">
            <v>2.0367000000000002</v>
          </cell>
        </row>
        <row r="112">
          <cell r="K112">
            <v>34.005000000000003</v>
          </cell>
          <cell r="Q112">
            <v>2.0741999999999998</v>
          </cell>
        </row>
        <row r="113">
          <cell r="K113">
            <v>33.185000000000002</v>
          </cell>
          <cell r="Q113">
            <v>2.0242</v>
          </cell>
        </row>
        <row r="114">
          <cell r="K114">
            <v>33.36</v>
          </cell>
          <cell r="Q114">
            <v>2.0348000000000002</v>
          </cell>
        </row>
        <row r="115">
          <cell r="K115">
            <v>33.97</v>
          </cell>
          <cell r="Q115">
            <v>2.0720999999999998</v>
          </cell>
        </row>
        <row r="116">
          <cell r="K116">
            <v>33.155000000000001</v>
          </cell>
          <cell r="Q116">
            <v>2.0223</v>
          </cell>
        </row>
        <row r="117">
          <cell r="K117">
            <v>33.424999999999997</v>
          </cell>
          <cell r="Q117">
            <v>2.0388000000000002</v>
          </cell>
        </row>
        <row r="118">
          <cell r="K118">
            <v>32.564999999999998</v>
          </cell>
          <cell r="Q118">
            <v>1.9863999999999999</v>
          </cell>
        </row>
        <row r="119">
          <cell r="K119">
            <v>32.65</v>
          </cell>
          <cell r="Q119">
            <v>1.9915</v>
          </cell>
        </row>
        <row r="120">
          <cell r="K120">
            <v>33.51</v>
          </cell>
          <cell r="Q120">
            <v>2.044</v>
          </cell>
        </row>
        <row r="121">
          <cell r="K121">
            <v>34.04</v>
          </cell>
          <cell r="Q121">
            <v>2.0762999999999998</v>
          </cell>
        </row>
        <row r="122">
          <cell r="K122">
            <v>32.795000000000002</v>
          </cell>
          <cell r="Q122">
            <v>2.0004</v>
          </cell>
        </row>
        <row r="123">
          <cell r="K123">
            <v>32.454999999999998</v>
          </cell>
          <cell r="Q123">
            <v>1.9796</v>
          </cell>
        </row>
        <row r="124">
          <cell r="K124">
            <v>31.08</v>
          </cell>
          <cell r="Q124">
            <v>1.8957999999999999</v>
          </cell>
        </row>
        <row r="125">
          <cell r="K125">
            <v>29.61</v>
          </cell>
          <cell r="Q125">
            <v>1.8061</v>
          </cell>
        </row>
        <row r="126">
          <cell r="K126">
            <v>29.125</v>
          </cell>
          <cell r="Q126">
            <v>1.7765</v>
          </cell>
        </row>
        <row r="127">
          <cell r="K127">
            <v>30.15</v>
          </cell>
          <cell r="Q127">
            <v>1.839</v>
          </cell>
        </row>
        <row r="128">
          <cell r="K128">
            <v>29.32</v>
          </cell>
          <cell r="Q128">
            <v>1.7884</v>
          </cell>
        </row>
        <row r="129">
          <cell r="K129">
            <v>29.58</v>
          </cell>
          <cell r="Q129">
            <v>1.8043</v>
          </cell>
        </row>
        <row r="130">
          <cell r="K130">
            <v>30.3</v>
          </cell>
          <cell r="Q130">
            <v>1.8482000000000001</v>
          </cell>
        </row>
        <row r="131">
          <cell r="K131">
            <v>29.41</v>
          </cell>
          <cell r="Q131">
            <v>1.7939000000000001</v>
          </cell>
        </row>
        <row r="132">
          <cell r="K132">
            <v>28.504999999999999</v>
          </cell>
          <cell r="Q132">
            <v>1.7386999999999999</v>
          </cell>
        </row>
        <row r="133">
          <cell r="K133">
            <v>28.75</v>
          </cell>
          <cell r="Q133">
            <v>1.7537</v>
          </cell>
        </row>
        <row r="134">
          <cell r="K134">
            <v>28.164999999999999</v>
          </cell>
          <cell r="Q134">
            <v>1.718</v>
          </cell>
        </row>
        <row r="135">
          <cell r="K135">
            <v>28.39</v>
          </cell>
          <cell r="Q135">
            <v>1.7317</v>
          </cell>
        </row>
        <row r="136">
          <cell r="K136">
            <v>28.875</v>
          </cell>
          <cell r="Q136">
            <v>1.7613000000000001</v>
          </cell>
        </row>
        <row r="137">
          <cell r="K137">
            <v>29.274999999999999</v>
          </cell>
          <cell r="Q137">
            <v>1.7857000000000001</v>
          </cell>
        </row>
        <row r="138">
          <cell r="K138">
            <v>29.25</v>
          </cell>
          <cell r="Q138">
            <v>1.7842</v>
          </cell>
        </row>
        <row r="139">
          <cell r="K139">
            <v>29.274999999999999</v>
          </cell>
          <cell r="Q139">
            <v>1.7857000000000001</v>
          </cell>
        </row>
        <row r="140">
          <cell r="K140">
            <v>28.355</v>
          </cell>
          <cell r="Q140">
            <v>1.5837000000000001</v>
          </cell>
        </row>
        <row r="141">
          <cell r="K141">
            <v>26.04</v>
          </cell>
          <cell r="Q141">
            <v>1.4543999999999999</v>
          </cell>
        </row>
        <row r="142">
          <cell r="K142">
            <v>26.425000000000001</v>
          </cell>
          <cell r="Q142">
            <v>1.4759</v>
          </cell>
        </row>
        <row r="143">
          <cell r="K143">
            <v>27.015000000000001</v>
          </cell>
          <cell r="Q143">
            <v>1.5088999999999999</v>
          </cell>
        </row>
        <row r="144">
          <cell r="K144">
            <v>27.33</v>
          </cell>
          <cell r="Q144">
            <v>1.5265</v>
          </cell>
        </row>
        <row r="145">
          <cell r="K145">
            <v>26.95</v>
          </cell>
          <cell r="Q145">
            <v>1.5053000000000001</v>
          </cell>
        </row>
        <row r="146">
          <cell r="K146">
            <v>27.204999999999998</v>
          </cell>
          <cell r="Q146">
            <v>1.5195000000000001</v>
          </cell>
        </row>
        <row r="147">
          <cell r="K147">
            <v>26.664999999999999</v>
          </cell>
          <cell r="Q147">
            <v>1.4894000000000001</v>
          </cell>
        </row>
        <row r="148">
          <cell r="K148">
            <v>27.855</v>
          </cell>
          <cell r="Q148">
            <v>1.5558000000000001</v>
          </cell>
        </row>
        <row r="149">
          <cell r="K149">
            <v>28.37</v>
          </cell>
          <cell r="Q149">
            <v>1.5846</v>
          </cell>
        </row>
        <row r="150">
          <cell r="K150">
            <v>29.475000000000001</v>
          </cell>
          <cell r="Q150">
            <v>1.6463000000000001</v>
          </cell>
        </row>
        <row r="151">
          <cell r="K151">
            <v>29.23</v>
          </cell>
          <cell r="Q151">
            <v>1.6326000000000001</v>
          </cell>
        </row>
        <row r="152">
          <cell r="K152">
            <v>28.96</v>
          </cell>
          <cell r="Q152">
            <v>1.6174999999999999</v>
          </cell>
        </row>
        <row r="153">
          <cell r="K153">
            <v>29.98</v>
          </cell>
          <cell r="Q153">
            <v>1.6745000000000001</v>
          </cell>
        </row>
        <row r="154">
          <cell r="K154">
            <v>29.195</v>
          </cell>
          <cell r="Q154">
            <v>1.6307</v>
          </cell>
        </row>
        <row r="155">
          <cell r="K155">
            <v>29.24</v>
          </cell>
          <cell r="Q155">
            <v>1.6332</v>
          </cell>
        </row>
        <row r="156">
          <cell r="K156">
            <v>30.125</v>
          </cell>
          <cell r="Q156">
            <v>1.6826000000000001</v>
          </cell>
        </row>
        <row r="157">
          <cell r="K157">
            <v>30.844999999999999</v>
          </cell>
          <cell r="Q157">
            <v>1.7228000000000001</v>
          </cell>
        </row>
        <row r="158">
          <cell r="K158">
            <v>30.954999999999998</v>
          </cell>
          <cell r="Q158">
            <v>1.7290000000000001</v>
          </cell>
        </row>
        <row r="159">
          <cell r="K159">
            <v>29.934999999999999</v>
          </cell>
          <cell r="Q159">
            <v>1.6719999999999999</v>
          </cell>
        </row>
        <row r="160">
          <cell r="K160">
            <v>29.895</v>
          </cell>
          <cell r="Q160">
            <v>1.6698</v>
          </cell>
        </row>
        <row r="161">
          <cell r="K161">
            <v>30.2</v>
          </cell>
          <cell r="Q161">
            <v>1.6868000000000001</v>
          </cell>
        </row>
        <row r="162">
          <cell r="K162">
            <v>29.645</v>
          </cell>
          <cell r="Q162">
            <v>1.6557999999999999</v>
          </cell>
        </row>
        <row r="163">
          <cell r="K163">
            <v>29.515000000000001</v>
          </cell>
          <cell r="Q163">
            <v>1.6485000000000001</v>
          </cell>
        </row>
        <row r="164">
          <cell r="K164">
            <v>30.51</v>
          </cell>
          <cell r="Q164">
            <v>1.7040999999999999</v>
          </cell>
        </row>
        <row r="165">
          <cell r="K165">
            <v>31.215</v>
          </cell>
          <cell r="Q165">
            <v>1.7435</v>
          </cell>
        </row>
        <row r="166">
          <cell r="K166">
            <v>30.69</v>
          </cell>
          <cell r="Q166">
            <v>1.7141999999999999</v>
          </cell>
        </row>
        <row r="167">
          <cell r="K167">
            <v>31.385000000000002</v>
          </cell>
          <cell r="Q167">
            <v>1.7529999999999999</v>
          </cell>
        </row>
        <row r="168">
          <cell r="K168">
            <v>31.184999999999999</v>
          </cell>
          <cell r="Q168">
            <v>1.7418</v>
          </cell>
        </row>
        <row r="169">
          <cell r="K169">
            <v>30.594999999999999</v>
          </cell>
          <cell r="Q169">
            <v>1.7089000000000001</v>
          </cell>
        </row>
        <row r="170">
          <cell r="K170">
            <v>30.33</v>
          </cell>
          <cell r="Q170">
            <v>1.6940999999999999</v>
          </cell>
        </row>
        <row r="171">
          <cell r="K171">
            <v>30.234999999999999</v>
          </cell>
          <cell r="Q171">
            <v>1.6888000000000001</v>
          </cell>
        </row>
        <row r="172">
          <cell r="K172">
            <v>31.05</v>
          </cell>
          <cell r="Q172">
            <v>1.7343</v>
          </cell>
        </row>
        <row r="173">
          <cell r="K173">
            <v>29.844999999999999</v>
          </cell>
          <cell r="Q173">
            <v>1.667</v>
          </cell>
        </row>
        <row r="174">
          <cell r="K174">
            <v>30.15</v>
          </cell>
          <cell r="Q174">
            <v>1.6839999999999999</v>
          </cell>
        </row>
        <row r="175">
          <cell r="K175">
            <v>30.04</v>
          </cell>
          <cell r="Q175">
            <v>1.6778999999999999</v>
          </cell>
        </row>
        <row r="176">
          <cell r="K176">
            <v>31.14</v>
          </cell>
          <cell r="Q176">
            <v>1.7393000000000001</v>
          </cell>
        </row>
        <row r="177">
          <cell r="K177">
            <v>31.024999999999999</v>
          </cell>
          <cell r="Q177">
            <v>1.7329000000000001</v>
          </cell>
        </row>
        <row r="178">
          <cell r="K178">
            <v>30.995000000000001</v>
          </cell>
          <cell r="Q178">
            <v>1.7312000000000001</v>
          </cell>
        </row>
        <row r="179">
          <cell r="K179">
            <v>31.254999999999999</v>
          </cell>
          <cell r="Q179">
            <v>1.7457</v>
          </cell>
        </row>
        <row r="180">
          <cell r="K180">
            <v>32.075000000000003</v>
          </cell>
          <cell r="Q180">
            <v>1.7915000000000001</v>
          </cell>
        </row>
        <row r="181">
          <cell r="K181">
            <v>33.305</v>
          </cell>
          <cell r="Q181">
            <v>1.8602000000000001</v>
          </cell>
        </row>
        <row r="182">
          <cell r="K182">
            <v>33.255000000000003</v>
          </cell>
          <cell r="Q182">
            <v>1.8573999999999999</v>
          </cell>
        </row>
        <row r="183">
          <cell r="K183">
            <v>33.674999999999997</v>
          </cell>
          <cell r="Q183">
            <v>1.8809</v>
          </cell>
        </row>
        <row r="184">
          <cell r="K184">
            <v>33.865000000000002</v>
          </cell>
          <cell r="Q184">
            <v>1.8915</v>
          </cell>
        </row>
        <row r="185">
          <cell r="K185">
            <v>33.564999999999998</v>
          </cell>
          <cell r="Q185">
            <v>1.8747</v>
          </cell>
        </row>
        <row r="186">
          <cell r="K186">
            <v>33.475000000000001</v>
          </cell>
          <cell r="Q186">
            <v>1.8696999999999999</v>
          </cell>
        </row>
        <row r="187">
          <cell r="K187">
            <v>33.174999999999997</v>
          </cell>
          <cell r="Q187">
            <v>1.853</v>
          </cell>
        </row>
        <row r="188">
          <cell r="K188">
            <v>33.200000000000003</v>
          </cell>
          <cell r="Q188">
            <v>1.8544</v>
          </cell>
        </row>
        <row r="189">
          <cell r="K189">
            <v>32.94</v>
          </cell>
          <cell r="Q189">
            <v>1.8398000000000001</v>
          </cell>
        </row>
        <row r="190">
          <cell r="K190">
            <v>33.17</v>
          </cell>
          <cell r="Q190">
            <v>1.8527</v>
          </cell>
        </row>
        <row r="191">
          <cell r="K191">
            <v>33.659999999999997</v>
          </cell>
          <cell r="Q191">
            <v>1.8801000000000001</v>
          </cell>
        </row>
        <row r="192">
          <cell r="K192">
            <v>34.06</v>
          </cell>
          <cell r="Q192">
            <v>1.9024000000000001</v>
          </cell>
        </row>
        <row r="193">
          <cell r="K193">
            <v>33.515000000000001</v>
          </cell>
          <cell r="Q193">
            <v>1.8720000000000001</v>
          </cell>
        </row>
        <row r="194">
          <cell r="K194">
            <v>31.46</v>
          </cell>
          <cell r="Q194">
            <v>1.7572000000000001</v>
          </cell>
        </row>
        <row r="195">
          <cell r="K195">
            <v>32.115000000000002</v>
          </cell>
          <cell r="Q195">
            <v>1.7938000000000001</v>
          </cell>
        </row>
        <row r="196">
          <cell r="K196">
            <v>31.484999999999999</v>
          </cell>
          <cell r="Q196">
            <v>1.7585999999999999</v>
          </cell>
        </row>
        <row r="197">
          <cell r="K197">
            <v>31.434999999999999</v>
          </cell>
          <cell r="Q197">
            <v>1.7558</v>
          </cell>
        </row>
        <row r="198">
          <cell r="K198">
            <v>31.13</v>
          </cell>
          <cell r="Q198">
            <v>1.7386999999999999</v>
          </cell>
        </row>
        <row r="199">
          <cell r="K199">
            <v>30.785</v>
          </cell>
          <cell r="Q199">
            <v>1.7195</v>
          </cell>
        </row>
        <row r="200">
          <cell r="K200">
            <v>31.175000000000001</v>
          </cell>
          <cell r="Q200">
            <v>1.7413000000000001</v>
          </cell>
        </row>
        <row r="201">
          <cell r="K201">
            <v>31.17</v>
          </cell>
          <cell r="Q201">
            <v>1.7410000000000001</v>
          </cell>
        </row>
        <row r="202">
          <cell r="K202">
            <v>30.59</v>
          </cell>
          <cell r="Q202">
            <v>1.7085999999999999</v>
          </cell>
        </row>
        <row r="203">
          <cell r="K203">
            <v>29.12</v>
          </cell>
          <cell r="Q203">
            <v>1.4656</v>
          </cell>
        </row>
        <row r="204">
          <cell r="K204">
            <v>28.045000000000002</v>
          </cell>
          <cell r="Q204">
            <v>1.4115</v>
          </cell>
        </row>
        <row r="205">
          <cell r="K205">
            <v>28.175000000000001</v>
          </cell>
          <cell r="Q205">
            <v>1.4179999999999999</v>
          </cell>
        </row>
        <row r="206">
          <cell r="K206">
            <v>28.414999999999999</v>
          </cell>
          <cell r="Q206">
            <v>1.4300999999999999</v>
          </cell>
        </row>
        <row r="207">
          <cell r="K207">
            <v>27.89</v>
          </cell>
          <cell r="Q207">
            <v>1.4036999999999999</v>
          </cell>
        </row>
        <row r="208">
          <cell r="K208">
            <v>27.57</v>
          </cell>
          <cell r="Q208">
            <v>1.3875999999999999</v>
          </cell>
        </row>
        <row r="209">
          <cell r="K209">
            <v>26.995000000000001</v>
          </cell>
          <cell r="Q209">
            <v>1.3586</v>
          </cell>
        </row>
        <row r="210">
          <cell r="K210">
            <v>28.02</v>
          </cell>
          <cell r="Q210">
            <v>1.4101999999999999</v>
          </cell>
        </row>
        <row r="211">
          <cell r="K211">
            <v>27.97</v>
          </cell>
          <cell r="Q211">
            <v>1.4077</v>
          </cell>
        </row>
        <row r="212">
          <cell r="K212">
            <v>28.555</v>
          </cell>
          <cell r="Q212">
            <v>1.4371</v>
          </cell>
        </row>
        <row r="213">
          <cell r="K213">
            <v>28.14</v>
          </cell>
          <cell r="Q213">
            <v>1.4162999999999999</v>
          </cell>
        </row>
        <row r="214">
          <cell r="K214">
            <v>29.1</v>
          </cell>
          <cell r="Q214">
            <v>1.4645999999999999</v>
          </cell>
        </row>
        <row r="215">
          <cell r="K215">
            <v>29.315000000000001</v>
          </cell>
          <cell r="Q215">
            <v>1.4754</v>
          </cell>
        </row>
        <row r="216">
          <cell r="K216">
            <v>30.445</v>
          </cell>
          <cell r="Q216">
            <v>1.5323</v>
          </cell>
        </row>
        <row r="217">
          <cell r="K217">
            <v>30.08</v>
          </cell>
          <cell r="Q217">
            <v>1.5139</v>
          </cell>
        </row>
        <row r="218">
          <cell r="K218">
            <v>29.285</v>
          </cell>
          <cell r="Q218">
            <v>1.4739</v>
          </cell>
        </row>
        <row r="219">
          <cell r="K219">
            <v>29.24</v>
          </cell>
          <cell r="Q219">
            <v>1.4716</v>
          </cell>
        </row>
        <row r="220">
          <cell r="K220">
            <v>28.805</v>
          </cell>
          <cell r="Q220">
            <v>1.4497</v>
          </cell>
        </row>
        <row r="221">
          <cell r="K221">
            <v>29.8</v>
          </cell>
          <cell r="Q221">
            <v>1.4998</v>
          </cell>
        </row>
        <row r="222">
          <cell r="K222">
            <v>30.32</v>
          </cell>
          <cell r="Q222">
            <v>1.526</v>
          </cell>
        </row>
        <row r="223">
          <cell r="K223">
            <v>30.05</v>
          </cell>
          <cell r="Q223">
            <v>1.5124</v>
          </cell>
        </row>
        <row r="224">
          <cell r="K224">
            <v>30.305</v>
          </cell>
          <cell r="Q224">
            <v>1.5251999999999999</v>
          </cell>
        </row>
        <row r="225">
          <cell r="K225">
            <v>30.015000000000001</v>
          </cell>
          <cell r="Q225">
            <v>1.5105999999999999</v>
          </cell>
        </row>
        <row r="226">
          <cell r="K226">
            <v>32.840000000000003</v>
          </cell>
          <cell r="Q226">
            <v>1.6528</v>
          </cell>
        </row>
        <row r="227">
          <cell r="K227">
            <v>33.055</v>
          </cell>
          <cell r="Q227">
            <v>1.6636</v>
          </cell>
        </row>
        <row r="228">
          <cell r="K228">
            <v>34.045000000000002</v>
          </cell>
          <cell r="Q228">
            <v>1.7134</v>
          </cell>
        </row>
        <row r="229">
          <cell r="K229">
            <v>33.270000000000003</v>
          </cell>
          <cell r="Q229">
            <v>1.6744000000000001</v>
          </cell>
        </row>
        <row r="230">
          <cell r="K230">
            <v>33.265000000000001</v>
          </cell>
          <cell r="Q230">
            <v>1.6741999999999999</v>
          </cell>
        </row>
        <row r="231">
          <cell r="K231">
            <v>34.515000000000001</v>
          </cell>
          <cell r="Q231">
            <v>1.7371000000000001</v>
          </cell>
        </row>
        <row r="232">
          <cell r="K232">
            <v>34.47</v>
          </cell>
          <cell r="Q232">
            <v>1.7347999999999999</v>
          </cell>
        </row>
        <row r="233">
          <cell r="K233">
            <v>34.145000000000003</v>
          </cell>
          <cell r="Q233">
            <v>1.7184999999999999</v>
          </cell>
        </row>
        <row r="234">
          <cell r="K234">
            <v>33.895000000000003</v>
          </cell>
          <cell r="Q234">
            <v>1.7059</v>
          </cell>
        </row>
        <row r="235">
          <cell r="K235">
            <v>33.36</v>
          </cell>
          <cell r="Q235">
            <v>1.679</v>
          </cell>
        </row>
        <row r="236">
          <cell r="K236">
            <v>33.9</v>
          </cell>
          <cell r="Q236">
            <v>1.7060999999999999</v>
          </cell>
        </row>
        <row r="237">
          <cell r="K237">
            <v>34.564999999999998</v>
          </cell>
          <cell r="Q237">
            <v>1.7396</v>
          </cell>
        </row>
        <row r="238">
          <cell r="K238">
            <v>34.924999999999997</v>
          </cell>
          <cell r="Q238">
            <v>1.7577</v>
          </cell>
        </row>
        <row r="239">
          <cell r="K239">
            <v>35.19</v>
          </cell>
          <cell r="Q239">
            <v>1.7710999999999999</v>
          </cell>
        </row>
        <row r="240">
          <cell r="K240">
            <v>33.909999999999997</v>
          </cell>
          <cell r="Q240">
            <v>1.7065999999999999</v>
          </cell>
        </row>
        <row r="241">
          <cell r="K241">
            <v>34.82</v>
          </cell>
          <cell r="Q241">
            <v>1.7524</v>
          </cell>
        </row>
        <row r="242">
          <cell r="K242">
            <v>35.225000000000001</v>
          </cell>
          <cell r="Q242">
            <v>1.7727999999999999</v>
          </cell>
        </row>
        <row r="243">
          <cell r="K243">
            <v>34.28</v>
          </cell>
          <cell r="Q243">
            <v>1.7253000000000001</v>
          </cell>
        </row>
        <row r="244">
          <cell r="K244">
            <v>33.86</v>
          </cell>
          <cell r="Q244">
            <v>1.7040999999999999</v>
          </cell>
        </row>
        <row r="245">
          <cell r="K245">
            <v>35.25</v>
          </cell>
          <cell r="Q245">
            <v>1.7741</v>
          </cell>
        </row>
        <row r="246">
          <cell r="K246">
            <v>36.155000000000001</v>
          </cell>
          <cell r="Q246">
            <v>1.8196000000000001</v>
          </cell>
        </row>
        <row r="247">
          <cell r="K247">
            <v>36.774999999999999</v>
          </cell>
          <cell r="Q247">
            <v>1.8508</v>
          </cell>
        </row>
        <row r="248">
          <cell r="K248">
            <v>36.299999999999997</v>
          </cell>
          <cell r="Q248">
            <v>1.8269</v>
          </cell>
        </row>
        <row r="249">
          <cell r="K249">
            <v>36.234999999999999</v>
          </cell>
          <cell r="Q249">
            <v>1.8237000000000001</v>
          </cell>
        </row>
        <row r="250">
          <cell r="K250">
            <v>36.225000000000001</v>
          </cell>
          <cell r="Q250">
            <v>1.8231999999999999</v>
          </cell>
        </row>
        <row r="251">
          <cell r="K251">
            <v>37.185000000000002</v>
          </cell>
          <cell r="Q251">
            <v>1.8714999999999999</v>
          </cell>
        </row>
        <row r="252">
          <cell r="K252">
            <v>36.65</v>
          </cell>
          <cell r="Q252">
            <v>1.8446</v>
          </cell>
        </row>
        <row r="253">
          <cell r="K253">
            <v>36.454999999999998</v>
          </cell>
          <cell r="Q253">
            <v>1.8347</v>
          </cell>
        </row>
        <row r="254">
          <cell r="K254">
            <v>37.674999999999997</v>
          </cell>
          <cell r="Q254">
            <v>1.8960999999999999</v>
          </cell>
        </row>
        <row r="255">
          <cell r="K255">
            <v>37.35</v>
          </cell>
          <cell r="Q255">
            <v>1.8797999999999999</v>
          </cell>
        </row>
        <row r="256">
          <cell r="K256">
            <v>38.590000000000003</v>
          </cell>
          <cell r="Q256">
            <v>1.9421999999999999</v>
          </cell>
        </row>
        <row r="257">
          <cell r="K257">
            <v>38.450000000000003</v>
          </cell>
          <cell r="Q257">
            <v>1.9351</v>
          </cell>
        </row>
        <row r="258">
          <cell r="K258">
            <v>38.68</v>
          </cell>
          <cell r="Q258">
            <v>1.9467000000000001</v>
          </cell>
        </row>
        <row r="259">
          <cell r="K259">
            <v>39.04</v>
          </cell>
          <cell r="Q259">
            <v>1.9648000000000001</v>
          </cell>
        </row>
        <row r="260">
          <cell r="K260">
            <v>38.9</v>
          </cell>
          <cell r="Q260">
            <v>1.9578</v>
          </cell>
        </row>
        <row r="261">
          <cell r="K261">
            <v>38.905000000000001</v>
          </cell>
          <cell r="Q261">
            <v>1.958</v>
          </cell>
        </row>
        <row r="262">
          <cell r="K262">
            <v>39.354999999999997</v>
          </cell>
          <cell r="Q262">
            <v>1.9806999999999999</v>
          </cell>
        </row>
        <row r="263">
          <cell r="K263">
            <v>38.895000000000003</v>
          </cell>
          <cell r="Q263">
            <v>1.9575</v>
          </cell>
        </row>
        <row r="264">
          <cell r="K264">
            <v>38.895000000000003</v>
          </cell>
          <cell r="Q264">
            <v>1.7932999999999999</v>
          </cell>
        </row>
        <row r="265">
          <cell r="K265">
            <v>39.25</v>
          </cell>
          <cell r="Q265">
            <v>1.8096000000000001</v>
          </cell>
        </row>
        <row r="266">
          <cell r="K266">
            <v>39.69</v>
          </cell>
          <cell r="Q266">
            <v>1.8299000000000001</v>
          </cell>
        </row>
        <row r="267">
          <cell r="K267">
            <v>39.909999999999997</v>
          </cell>
          <cell r="Q267">
            <v>1.8401000000000001</v>
          </cell>
        </row>
        <row r="268">
          <cell r="K268">
            <v>39.814999999999998</v>
          </cell>
          <cell r="Q268">
            <v>1.8357000000000001</v>
          </cell>
        </row>
        <row r="269">
          <cell r="K269">
            <v>40.98</v>
          </cell>
          <cell r="Q269">
            <v>1.8894</v>
          </cell>
        </row>
        <row r="270">
          <cell r="K270">
            <v>40.22</v>
          </cell>
          <cell r="Q270">
            <v>1.8544</v>
          </cell>
        </row>
        <row r="271">
          <cell r="K271">
            <v>41.53</v>
          </cell>
          <cell r="Q271">
            <v>1.9148000000000001</v>
          </cell>
        </row>
        <row r="272">
          <cell r="K272">
            <v>41.585000000000001</v>
          </cell>
          <cell r="Q272">
            <v>1.9173</v>
          </cell>
        </row>
        <row r="273">
          <cell r="K273">
            <v>42.01</v>
          </cell>
          <cell r="Q273">
            <v>1.9369000000000001</v>
          </cell>
        </row>
        <row r="274">
          <cell r="K274">
            <v>41.4</v>
          </cell>
          <cell r="Q274">
            <v>1.9088000000000001</v>
          </cell>
        </row>
        <row r="275">
          <cell r="K275">
            <v>39.74</v>
          </cell>
          <cell r="Q275">
            <v>1.8322000000000001</v>
          </cell>
        </row>
        <row r="276">
          <cell r="K276">
            <v>39.155000000000001</v>
          </cell>
          <cell r="Q276">
            <v>1.8052999999999999</v>
          </cell>
        </row>
        <row r="277">
          <cell r="K277">
            <v>39.630000000000003</v>
          </cell>
          <cell r="Q277">
            <v>1.8271999999999999</v>
          </cell>
        </row>
        <row r="278">
          <cell r="K278">
            <v>40.344999999999999</v>
          </cell>
          <cell r="Q278">
            <v>1.8601000000000001</v>
          </cell>
        </row>
        <row r="279">
          <cell r="K279">
            <v>39.75</v>
          </cell>
          <cell r="Q279">
            <v>1.8327</v>
          </cell>
        </row>
        <row r="280">
          <cell r="K280">
            <v>40.704999999999998</v>
          </cell>
          <cell r="Q280">
            <v>1.8767</v>
          </cell>
        </row>
        <row r="281">
          <cell r="K281">
            <v>41.405000000000001</v>
          </cell>
          <cell r="Q281">
            <v>1.909</v>
          </cell>
        </row>
        <row r="282">
          <cell r="K282">
            <v>43.325000000000003</v>
          </cell>
          <cell r="Q282">
            <v>1.9975000000000001</v>
          </cell>
        </row>
        <row r="283">
          <cell r="K283">
            <v>42.424999999999997</v>
          </cell>
          <cell r="Q283">
            <v>1.956</v>
          </cell>
        </row>
        <row r="284">
          <cell r="K284">
            <v>43.55</v>
          </cell>
          <cell r="Q284">
            <v>2.0078999999999998</v>
          </cell>
        </row>
        <row r="285">
          <cell r="K285">
            <v>44.295000000000002</v>
          </cell>
          <cell r="Q285">
            <v>2.0421999999999998</v>
          </cell>
        </row>
        <row r="286">
          <cell r="K286">
            <v>44.905000000000001</v>
          </cell>
          <cell r="Q286">
            <v>2.0703999999999998</v>
          </cell>
        </row>
        <row r="287">
          <cell r="K287">
            <v>44.02</v>
          </cell>
          <cell r="Q287">
            <v>2.0295999999999998</v>
          </cell>
        </row>
        <row r="288">
          <cell r="K288">
            <v>44.24</v>
          </cell>
          <cell r="Q288">
            <v>2.0396999999999998</v>
          </cell>
        </row>
        <row r="289">
          <cell r="K289">
            <v>45.145000000000003</v>
          </cell>
          <cell r="Q289">
            <v>2.0813999999999999</v>
          </cell>
        </row>
        <row r="290">
          <cell r="K290">
            <v>45.204999999999998</v>
          </cell>
          <cell r="Q290">
            <v>2.0842000000000001</v>
          </cell>
        </row>
        <row r="291">
          <cell r="K291">
            <v>44.195</v>
          </cell>
          <cell r="Q291">
            <v>2.0375999999999999</v>
          </cell>
        </row>
        <row r="292">
          <cell r="K292">
            <v>45.854999999999997</v>
          </cell>
          <cell r="Q292">
            <v>2.1141999999999999</v>
          </cell>
        </row>
        <row r="293">
          <cell r="K293">
            <v>45.685000000000002</v>
          </cell>
          <cell r="Q293">
            <v>2.1063000000000001</v>
          </cell>
        </row>
        <row r="294">
          <cell r="K294">
            <v>45.314999999999998</v>
          </cell>
          <cell r="Q294">
            <v>2.0893000000000002</v>
          </cell>
        </row>
        <row r="295">
          <cell r="K295">
            <v>45.15</v>
          </cell>
          <cell r="Q295">
            <v>2.0817000000000001</v>
          </cell>
        </row>
        <row r="296">
          <cell r="K296">
            <v>45.95</v>
          </cell>
          <cell r="Q296">
            <v>2.1185</v>
          </cell>
        </row>
        <row r="297">
          <cell r="K297">
            <v>47.14</v>
          </cell>
          <cell r="Q297">
            <v>2.1734</v>
          </cell>
        </row>
        <row r="298">
          <cell r="K298">
            <v>47.325000000000003</v>
          </cell>
          <cell r="Q298">
            <v>2.1819000000000002</v>
          </cell>
        </row>
        <row r="299">
          <cell r="K299">
            <v>46.145000000000003</v>
          </cell>
          <cell r="Q299">
            <v>2.1274999999999999</v>
          </cell>
        </row>
        <row r="300">
          <cell r="K300">
            <v>46.375</v>
          </cell>
          <cell r="Q300">
            <v>2.1381000000000001</v>
          </cell>
        </row>
        <row r="301">
          <cell r="K301">
            <v>44.604999999999997</v>
          </cell>
          <cell r="Q301">
            <v>2.0565000000000002</v>
          </cell>
        </row>
        <row r="302">
          <cell r="K302">
            <v>45.875</v>
          </cell>
          <cell r="Q302">
            <v>2.1151</v>
          </cell>
        </row>
        <row r="303">
          <cell r="K303">
            <v>45.6</v>
          </cell>
          <cell r="Q303">
            <v>2.1023999999999998</v>
          </cell>
        </row>
        <row r="304">
          <cell r="K304">
            <v>46.83</v>
          </cell>
          <cell r="Q304">
            <v>2.1591</v>
          </cell>
        </row>
        <row r="305">
          <cell r="K305">
            <v>47.225000000000001</v>
          </cell>
          <cell r="Q305">
            <v>2.1772999999999998</v>
          </cell>
        </row>
        <row r="306">
          <cell r="K306">
            <v>47.87</v>
          </cell>
          <cell r="Q306">
            <v>2.2071000000000001</v>
          </cell>
        </row>
        <row r="307">
          <cell r="K307">
            <v>48.854999999999997</v>
          </cell>
          <cell r="Q307">
            <v>2.2524999999999999</v>
          </cell>
        </row>
        <row r="308">
          <cell r="K308">
            <v>49.07</v>
          </cell>
          <cell r="Q308">
            <v>2.2624</v>
          </cell>
        </row>
        <row r="309">
          <cell r="K309">
            <v>48.36</v>
          </cell>
          <cell r="Q309">
            <v>2.2296999999999998</v>
          </cell>
        </row>
        <row r="310">
          <cell r="K310">
            <v>48.055</v>
          </cell>
          <cell r="Q310">
            <v>2.2155999999999998</v>
          </cell>
        </row>
        <row r="311">
          <cell r="K311">
            <v>48.174999999999997</v>
          </cell>
          <cell r="Q311">
            <v>2.2210999999999999</v>
          </cell>
        </row>
        <row r="312">
          <cell r="K312">
            <v>48.8</v>
          </cell>
          <cell r="Q312">
            <v>2.2498999999999998</v>
          </cell>
        </row>
        <row r="313">
          <cell r="K313">
            <v>48.64</v>
          </cell>
          <cell r="Q313">
            <v>2.2425999999999999</v>
          </cell>
        </row>
        <row r="314">
          <cell r="K314">
            <v>50.914999999999999</v>
          </cell>
          <cell r="Q314">
            <v>2.3475000000000001</v>
          </cell>
        </row>
        <row r="315">
          <cell r="K315">
            <v>52.83</v>
          </cell>
          <cell r="Q315">
            <v>2.4357000000000002</v>
          </cell>
        </row>
        <row r="316">
          <cell r="K316">
            <v>53.534999999999997</v>
          </cell>
          <cell r="Q316">
            <v>2.4681999999999999</v>
          </cell>
        </row>
        <row r="317">
          <cell r="K317">
            <v>53.335000000000001</v>
          </cell>
          <cell r="Q317">
            <v>2.4590000000000001</v>
          </cell>
        </row>
        <row r="318">
          <cell r="K318">
            <v>53.825000000000003</v>
          </cell>
          <cell r="Q318">
            <v>2.4815999999999998</v>
          </cell>
        </row>
        <row r="319">
          <cell r="K319">
            <v>51.594999999999999</v>
          </cell>
          <cell r="Q319">
            <v>2.3788</v>
          </cell>
        </row>
        <row r="320">
          <cell r="K320">
            <v>53.67</v>
          </cell>
          <cell r="Q320">
            <v>2.4744999999999999</v>
          </cell>
        </row>
        <row r="321">
          <cell r="K321">
            <v>54.465000000000003</v>
          </cell>
          <cell r="Q321">
            <v>2.5110999999999999</v>
          </cell>
        </row>
        <row r="322">
          <cell r="K322">
            <v>52.755000000000003</v>
          </cell>
          <cell r="Q322">
            <v>2.4323000000000001</v>
          </cell>
        </row>
        <row r="323">
          <cell r="K323">
            <v>50.954999999999998</v>
          </cell>
          <cell r="Q323">
            <v>2.3492999999999999</v>
          </cell>
        </row>
        <row r="324">
          <cell r="K324">
            <v>52.55</v>
          </cell>
          <cell r="Q324">
            <v>2.4228000000000001</v>
          </cell>
        </row>
        <row r="325">
          <cell r="K325">
            <v>51.454999999999998</v>
          </cell>
          <cell r="Q325">
            <v>2.3723000000000001</v>
          </cell>
        </row>
        <row r="326">
          <cell r="K326">
            <v>52.12</v>
          </cell>
          <cell r="Q326">
            <v>2.403</v>
          </cell>
        </row>
        <row r="327">
          <cell r="K327">
            <v>54.484999999999999</v>
          </cell>
          <cell r="Q327">
            <v>2.2999000000000001</v>
          </cell>
        </row>
        <row r="328">
          <cell r="K328">
            <v>54.57</v>
          </cell>
          <cell r="Q328">
            <v>2.3033999999999999</v>
          </cell>
        </row>
        <row r="329">
          <cell r="K329">
            <v>54.11</v>
          </cell>
          <cell r="Q329">
            <v>2.2839999999999998</v>
          </cell>
        </row>
        <row r="330">
          <cell r="K330">
            <v>55.055</v>
          </cell>
          <cell r="Q330">
            <v>2.3239000000000001</v>
          </cell>
        </row>
        <row r="331">
          <cell r="K331">
            <v>54.905000000000001</v>
          </cell>
          <cell r="Q331">
            <v>2.3176000000000001</v>
          </cell>
        </row>
        <row r="332">
          <cell r="K332">
            <v>54.46</v>
          </cell>
          <cell r="Q332">
            <v>2.2988</v>
          </cell>
        </row>
        <row r="333">
          <cell r="K333">
            <v>54.82</v>
          </cell>
          <cell r="Q333">
            <v>2.3140000000000001</v>
          </cell>
        </row>
        <row r="334">
          <cell r="K334">
            <v>55.36</v>
          </cell>
          <cell r="Q334">
            <v>2.3368000000000002</v>
          </cell>
        </row>
        <row r="335">
          <cell r="K335">
            <v>55.924999999999997</v>
          </cell>
          <cell r="Q335">
            <v>2.3605999999999998</v>
          </cell>
        </row>
        <row r="336">
          <cell r="K336">
            <v>56.37</v>
          </cell>
          <cell r="Q336">
            <v>2.3794</v>
          </cell>
        </row>
        <row r="337">
          <cell r="K337">
            <v>56.27</v>
          </cell>
          <cell r="Q337">
            <v>2.3752</v>
          </cell>
        </row>
        <row r="338">
          <cell r="K338">
            <v>57.755000000000003</v>
          </cell>
          <cell r="Q338">
            <v>2.4379</v>
          </cell>
        </row>
        <row r="339">
          <cell r="K339">
            <v>58.604999999999997</v>
          </cell>
          <cell r="Q339">
            <v>2.4738000000000002</v>
          </cell>
        </row>
        <row r="340">
          <cell r="K340">
            <v>58.85</v>
          </cell>
          <cell r="Q340">
            <v>2.4841000000000002</v>
          </cell>
        </row>
        <row r="341">
          <cell r="K341">
            <v>58.54</v>
          </cell>
          <cell r="Q341">
            <v>2.4710000000000001</v>
          </cell>
        </row>
        <row r="342">
          <cell r="K342">
            <v>56.164999999999999</v>
          </cell>
          <cell r="Q342">
            <v>2.3708</v>
          </cell>
        </row>
        <row r="343">
          <cell r="K343">
            <v>61.945</v>
          </cell>
          <cell r="Q343">
            <v>2.6147999999999998</v>
          </cell>
        </row>
        <row r="344">
          <cell r="K344">
            <v>61.575000000000003</v>
          </cell>
          <cell r="Q344">
            <v>2.5991</v>
          </cell>
        </row>
        <row r="345">
          <cell r="K345">
            <v>59.02</v>
          </cell>
          <cell r="Q345">
            <v>2.4912999999999998</v>
          </cell>
        </row>
        <row r="346">
          <cell r="K346">
            <v>59.99</v>
          </cell>
          <cell r="Q346">
            <v>2.5322</v>
          </cell>
        </row>
        <row r="347">
          <cell r="K347">
            <v>60.055</v>
          </cell>
          <cell r="Q347">
            <v>2.5350000000000001</v>
          </cell>
        </row>
        <row r="348">
          <cell r="K348">
            <v>58.39</v>
          </cell>
          <cell r="Q348">
            <v>2.4647000000000001</v>
          </cell>
        </row>
        <row r="349">
          <cell r="K349">
            <v>57.204999999999998</v>
          </cell>
          <cell r="Q349">
            <v>2.4146999999999998</v>
          </cell>
        </row>
        <row r="350">
          <cell r="K350">
            <v>54.895000000000003</v>
          </cell>
          <cell r="Q350">
            <v>2.3172000000000001</v>
          </cell>
        </row>
        <row r="351">
          <cell r="K351">
            <v>55.195</v>
          </cell>
          <cell r="Q351">
            <v>2.3298000000000001</v>
          </cell>
        </row>
        <row r="352">
          <cell r="K352">
            <v>58.69</v>
          </cell>
          <cell r="Q352">
            <v>2.4773999999999998</v>
          </cell>
        </row>
        <row r="353">
          <cell r="K353">
            <v>57.06</v>
          </cell>
          <cell r="Q353">
            <v>2.4085999999999999</v>
          </cell>
        </row>
        <row r="354">
          <cell r="K354">
            <v>55.47</v>
          </cell>
          <cell r="Q354">
            <v>2.3414000000000001</v>
          </cell>
        </row>
        <row r="355">
          <cell r="K355">
            <v>58.17</v>
          </cell>
          <cell r="Q355">
            <v>2.4554</v>
          </cell>
        </row>
        <row r="356">
          <cell r="K356">
            <v>58.41</v>
          </cell>
          <cell r="Q356">
            <v>2.4655</v>
          </cell>
        </row>
        <row r="357">
          <cell r="K357">
            <v>57.81</v>
          </cell>
          <cell r="Q357">
            <v>2.4401999999999999</v>
          </cell>
        </row>
        <row r="358">
          <cell r="K358">
            <v>54.914999999999999</v>
          </cell>
          <cell r="Q358">
            <v>2.3180000000000001</v>
          </cell>
        </row>
        <row r="359">
          <cell r="K359">
            <v>51.56</v>
          </cell>
          <cell r="Q359">
            <v>2.1764000000000001</v>
          </cell>
        </row>
        <row r="360">
          <cell r="K360">
            <v>54.325000000000003</v>
          </cell>
          <cell r="Q360">
            <v>2.2930999999999999</v>
          </cell>
        </row>
        <row r="361">
          <cell r="K361">
            <v>55.73</v>
          </cell>
          <cell r="Q361">
            <v>2.3523999999999998</v>
          </cell>
        </row>
        <row r="362">
          <cell r="K362">
            <v>55.67</v>
          </cell>
          <cell r="Q362">
            <v>2.3498999999999999</v>
          </cell>
        </row>
        <row r="363">
          <cell r="K363">
            <v>56.74</v>
          </cell>
          <cell r="Q363">
            <v>2.395</v>
          </cell>
        </row>
        <row r="364">
          <cell r="K364">
            <v>58.395000000000003</v>
          </cell>
          <cell r="Q364">
            <v>2.4649000000000001</v>
          </cell>
        </row>
        <row r="365">
          <cell r="K365">
            <v>60.5</v>
          </cell>
          <cell r="Q365">
            <v>2.5537999999999998</v>
          </cell>
        </row>
        <row r="366">
          <cell r="K366">
            <v>60.045000000000002</v>
          </cell>
          <cell r="Q366">
            <v>2.5346000000000002</v>
          </cell>
        </row>
        <row r="367">
          <cell r="K367">
            <v>58.79</v>
          </cell>
          <cell r="Q367">
            <v>2.4815999999999998</v>
          </cell>
        </row>
        <row r="368">
          <cell r="K368">
            <v>61.38</v>
          </cell>
          <cell r="Q368">
            <v>2.5909</v>
          </cell>
        </row>
        <row r="369">
          <cell r="K369">
            <v>61.67</v>
          </cell>
          <cell r="Q369">
            <v>2.6031</v>
          </cell>
        </row>
        <row r="370">
          <cell r="K370">
            <v>64</v>
          </cell>
          <cell r="Q370">
            <v>2.7014999999999998</v>
          </cell>
        </row>
        <row r="371">
          <cell r="K371">
            <v>66.204999999999998</v>
          </cell>
          <cell r="Q371">
            <v>2.7946</v>
          </cell>
        </row>
        <row r="372">
          <cell r="K372">
            <v>65.704999999999998</v>
          </cell>
          <cell r="Q372">
            <v>2.7734999999999999</v>
          </cell>
        </row>
        <row r="373">
          <cell r="K373">
            <v>67.064999999999998</v>
          </cell>
          <cell r="Q373">
            <v>2.8309000000000002</v>
          </cell>
        </row>
        <row r="374">
          <cell r="K374">
            <v>64.944999999999993</v>
          </cell>
          <cell r="Q374">
            <v>2.7414000000000001</v>
          </cell>
        </row>
        <row r="375">
          <cell r="K375">
            <v>65.319999999999993</v>
          </cell>
          <cell r="Q375">
            <v>2.7572000000000001</v>
          </cell>
        </row>
        <row r="376">
          <cell r="K376">
            <v>68.47</v>
          </cell>
          <cell r="Q376">
            <v>2.8902000000000001</v>
          </cell>
        </row>
        <row r="377">
          <cell r="K377">
            <v>68.064999999999998</v>
          </cell>
          <cell r="Q377">
            <v>2.8731</v>
          </cell>
        </row>
        <row r="378">
          <cell r="K378">
            <v>66.745005000000006</v>
          </cell>
          <cell r="Q378">
            <v>2.8174000000000001</v>
          </cell>
        </row>
        <row r="379">
          <cell r="K379">
            <v>66.805000000000007</v>
          </cell>
          <cell r="Q379">
            <v>2.8199000000000001</v>
          </cell>
        </row>
        <row r="380">
          <cell r="K380">
            <v>66.22</v>
          </cell>
          <cell r="Q380">
            <v>2.7951999999999999</v>
          </cell>
        </row>
        <row r="381">
          <cell r="K381">
            <v>67.760000000000005</v>
          </cell>
          <cell r="Q381">
            <v>2.8601999999999999</v>
          </cell>
        </row>
        <row r="382">
          <cell r="K382">
            <v>68.11</v>
          </cell>
          <cell r="Q382">
            <v>2.875</v>
          </cell>
        </row>
        <row r="383">
          <cell r="K383">
            <v>70.084999999999994</v>
          </cell>
          <cell r="Q383">
            <v>2.9582999999999999</v>
          </cell>
        </row>
        <row r="384">
          <cell r="K384">
            <v>72.31</v>
          </cell>
          <cell r="Q384">
            <v>3.0522999999999998</v>
          </cell>
        </row>
        <row r="385">
          <cell r="K385">
            <v>71.34</v>
          </cell>
          <cell r="Q385">
            <v>3.0112999999999999</v>
          </cell>
        </row>
        <row r="386">
          <cell r="K386">
            <v>71.099999999999994</v>
          </cell>
          <cell r="Q386">
            <v>3.0011999999999999</v>
          </cell>
        </row>
        <row r="387">
          <cell r="K387">
            <v>73.355005000000006</v>
          </cell>
          <cell r="Q387">
            <v>3.0964</v>
          </cell>
        </row>
        <row r="388">
          <cell r="K388">
            <v>73.665000000000006</v>
          </cell>
          <cell r="Q388">
            <v>3.1095000000000002</v>
          </cell>
        </row>
        <row r="389">
          <cell r="K389">
            <v>72.25</v>
          </cell>
          <cell r="Q389">
            <v>3.0497000000000001</v>
          </cell>
        </row>
        <row r="390">
          <cell r="K390">
            <v>73.400000000000006</v>
          </cell>
          <cell r="Q390">
            <v>2.8368000000000002</v>
          </cell>
        </row>
        <row r="391">
          <cell r="K391">
            <v>73.489999999999995</v>
          </cell>
          <cell r="Q391">
            <v>2.8401999999999998</v>
          </cell>
        </row>
        <row r="392">
          <cell r="K392">
            <v>73.19</v>
          </cell>
          <cell r="Q392">
            <v>2.8285999999999998</v>
          </cell>
        </row>
        <row r="393">
          <cell r="K393">
            <v>74.67</v>
          </cell>
          <cell r="Q393">
            <v>2.8858000000000001</v>
          </cell>
        </row>
        <row r="394">
          <cell r="K394">
            <v>76.739999999999995</v>
          </cell>
          <cell r="Q394">
            <v>2.9658000000000002</v>
          </cell>
        </row>
        <row r="395">
          <cell r="K395">
            <v>74.290000000000006</v>
          </cell>
          <cell r="Q395">
            <v>2.8711000000000002</v>
          </cell>
        </row>
        <row r="396">
          <cell r="K396">
            <v>75.75</v>
          </cell>
          <cell r="Q396">
            <v>2.9276</v>
          </cell>
        </row>
        <row r="397">
          <cell r="K397">
            <v>77.44</v>
          </cell>
          <cell r="Q397">
            <v>2.9929000000000001</v>
          </cell>
        </row>
        <row r="398">
          <cell r="K398">
            <v>77.02</v>
          </cell>
          <cell r="Q398">
            <v>2.9767000000000001</v>
          </cell>
        </row>
        <row r="399">
          <cell r="K399">
            <v>78.41</v>
          </cell>
          <cell r="Q399">
            <v>3.0304000000000002</v>
          </cell>
        </row>
        <row r="400">
          <cell r="K400">
            <v>79.28</v>
          </cell>
          <cell r="Q400">
            <v>3.0640000000000001</v>
          </cell>
        </row>
        <row r="401">
          <cell r="K401">
            <v>78.02</v>
          </cell>
          <cell r="Q401">
            <v>3.0152999999999999</v>
          </cell>
        </row>
        <row r="402">
          <cell r="K402">
            <v>76.06</v>
          </cell>
          <cell r="Q402">
            <v>2.9396</v>
          </cell>
        </row>
        <row r="403">
          <cell r="K403">
            <v>76.83</v>
          </cell>
          <cell r="Q403">
            <v>2.9693000000000001</v>
          </cell>
        </row>
        <row r="404">
          <cell r="K404">
            <v>69.81</v>
          </cell>
          <cell r="Q404">
            <v>2.698</v>
          </cell>
        </row>
        <row r="405">
          <cell r="K405">
            <v>69.53</v>
          </cell>
          <cell r="Q405">
            <v>2.6871999999999998</v>
          </cell>
        </row>
        <row r="406">
          <cell r="K406">
            <v>74.77</v>
          </cell>
          <cell r="Q406">
            <v>2.8896999999999999</v>
          </cell>
        </row>
        <row r="407">
          <cell r="K407">
            <v>73.47</v>
          </cell>
          <cell r="Q407">
            <v>2.8395000000000001</v>
          </cell>
        </row>
        <row r="408">
          <cell r="K408">
            <v>74.260000000000005</v>
          </cell>
          <cell r="Q408">
            <v>2.87</v>
          </cell>
        </row>
        <row r="409">
          <cell r="K409">
            <v>72.5</v>
          </cell>
          <cell r="Q409">
            <v>2.802</v>
          </cell>
        </row>
        <row r="410">
          <cell r="K410">
            <v>74.48</v>
          </cell>
          <cell r="Q410">
            <v>2.8784999999999998</v>
          </cell>
        </row>
        <row r="411">
          <cell r="K411">
            <v>70.09</v>
          </cell>
          <cell r="Q411">
            <v>2.7088000000000001</v>
          </cell>
        </row>
        <row r="412">
          <cell r="K412">
            <v>73.239999999999995</v>
          </cell>
          <cell r="Q412">
            <v>2.8306</v>
          </cell>
        </row>
        <row r="413">
          <cell r="K413">
            <v>70.349999999999994</v>
          </cell>
          <cell r="Q413">
            <v>2.7189000000000001</v>
          </cell>
        </row>
        <row r="414">
          <cell r="K414">
            <v>73.989999999999995</v>
          </cell>
          <cell r="Q414">
            <v>2.8595999999999999</v>
          </cell>
        </row>
        <row r="415">
          <cell r="K415">
            <v>73.209999999999994</v>
          </cell>
          <cell r="Q415">
            <v>2.8294000000000001</v>
          </cell>
        </row>
        <row r="416">
          <cell r="K416">
            <v>78.87</v>
          </cell>
          <cell r="Q416">
            <v>3.0482</v>
          </cell>
        </row>
        <row r="417">
          <cell r="K417">
            <v>75.06</v>
          </cell>
          <cell r="Q417">
            <v>2.9009</v>
          </cell>
        </row>
        <row r="418">
          <cell r="K418">
            <v>72.540000000000006</v>
          </cell>
          <cell r="Q418">
            <v>2.8035000000000001</v>
          </cell>
        </row>
        <row r="419">
          <cell r="K419">
            <v>71.13</v>
          </cell>
          <cell r="Q419">
            <v>2.7490000000000001</v>
          </cell>
        </row>
        <row r="420">
          <cell r="K420">
            <v>64.069999999999993</v>
          </cell>
          <cell r="Q420">
            <v>2.4762</v>
          </cell>
        </row>
        <row r="421">
          <cell r="K421">
            <v>64.900000000000006</v>
          </cell>
          <cell r="Q421">
            <v>2.5082</v>
          </cell>
        </row>
        <row r="422">
          <cell r="K422">
            <v>65.87</v>
          </cell>
          <cell r="Q422">
            <v>2.5457000000000001</v>
          </cell>
        </row>
        <row r="423">
          <cell r="K423">
            <v>63.09</v>
          </cell>
          <cell r="Q423">
            <v>2.4382999999999999</v>
          </cell>
        </row>
        <row r="424">
          <cell r="K424">
            <v>64.44</v>
          </cell>
          <cell r="Q424">
            <v>2.4904999999999999</v>
          </cell>
        </row>
        <row r="425">
          <cell r="K425">
            <v>65.349999999999994</v>
          </cell>
          <cell r="Q425">
            <v>2.5255999999999998</v>
          </cell>
        </row>
        <row r="426">
          <cell r="K426">
            <v>67.930000000000007</v>
          </cell>
          <cell r="Q426">
            <v>2.6253000000000002</v>
          </cell>
        </row>
        <row r="427">
          <cell r="K427">
            <v>66.16</v>
          </cell>
          <cell r="Q427">
            <v>2.5569000000000002</v>
          </cell>
        </row>
        <row r="428">
          <cell r="K428">
            <v>68.06</v>
          </cell>
          <cell r="Q428">
            <v>2.6303999999999998</v>
          </cell>
        </row>
        <row r="429">
          <cell r="K429">
            <v>66.91</v>
          </cell>
          <cell r="Q429">
            <v>2.5859000000000001</v>
          </cell>
        </row>
        <row r="430">
          <cell r="K430">
            <v>64.61</v>
          </cell>
          <cell r="Q430">
            <v>2.4969999999999999</v>
          </cell>
        </row>
        <row r="431">
          <cell r="K431">
            <v>66.36</v>
          </cell>
          <cell r="Q431">
            <v>2.5647000000000002</v>
          </cell>
        </row>
        <row r="432">
          <cell r="K432">
            <v>69.540000000000006</v>
          </cell>
          <cell r="Q432">
            <v>2.6876000000000002</v>
          </cell>
        </row>
        <row r="433">
          <cell r="K433">
            <v>68.150000000000006</v>
          </cell>
          <cell r="Q433">
            <v>2.6337999999999999</v>
          </cell>
        </row>
        <row r="434">
          <cell r="K434">
            <v>70.73</v>
          </cell>
          <cell r="Q434">
            <v>2.7336</v>
          </cell>
        </row>
        <row r="435">
          <cell r="K435">
            <v>71.06</v>
          </cell>
          <cell r="Q435">
            <v>2.7463000000000002</v>
          </cell>
        </row>
        <row r="436">
          <cell r="K436">
            <v>71.78</v>
          </cell>
          <cell r="Q436">
            <v>2.7740999999999998</v>
          </cell>
        </row>
        <row r="437">
          <cell r="K437">
            <v>73.5</v>
          </cell>
          <cell r="Q437">
            <v>2.8405999999999998</v>
          </cell>
        </row>
        <row r="438">
          <cell r="K438">
            <v>73.52</v>
          </cell>
          <cell r="Q438">
            <v>2.8414000000000001</v>
          </cell>
        </row>
        <row r="439">
          <cell r="K439">
            <v>73.92</v>
          </cell>
          <cell r="Q439">
            <v>2.8567999999999998</v>
          </cell>
        </row>
        <row r="440">
          <cell r="K440">
            <v>72.38</v>
          </cell>
          <cell r="Q440">
            <v>2.7972999999999999</v>
          </cell>
        </row>
        <row r="441">
          <cell r="K441">
            <v>75.03</v>
          </cell>
          <cell r="Q441">
            <v>2.8997000000000002</v>
          </cell>
        </row>
        <row r="442">
          <cell r="K442">
            <v>76.650000000000006</v>
          </cell>
          <cell r="Q442">
            <v>2.9624000000000001</v>
          </cell>
        </row>
        <row r="443">
          <cell r="K443">
            <v>77.37</v>
          </cell>
          <cell r="Q443">
            <v>2.9902000000000002</v>
          </cell>
        </row>
        <row r="444">
          <cell r="K444">
            <v>70.69</v>
          </cell>
          <cell r="Q444">
            <v>2.7320000000000002</v>
          </cell>
        </row>
        <row r="445">
          <cell r="K445">
            <v>69.7</v>
          </cell>
          <cell r="Q445">
            <v>2.6938</v>
          </cell>
        </row>
        <row r="446">
          <cell r="K446">
            <v>69.290000000000006</v>
          </cell>
          <cell r="Q446">
            <v>2.6779000000000002</v>
          </cell>
        </row>
        <row r="447">
          <cell r="K447">
            <v>70.33</v>
          </cell>
          <cell r="Q447">
            <v>2.7181000000000002</v>
          </cell>
        </row>
        <row r="448">
          <cell r="K448">
            <v>72.78</v>
          </cell>
          <cell r="Q448">
            <v>2.8128000000000002</v>
          </cell>
        </row>
        <row r="449">
          <cell r="K449">
            <v>74.010000000000005</v>
          </cell>
          <cell r="Q449">
            <v>2.8603000000000001</v>
          </cell>
        </row>
        <row r="450">
          <cell r="K450">
            <v>74.97</v>
          </cell>
          <cell r="Q450">
            <v>2.8974000000000002</v>
          </cell>
        </row>
        <row r="451">
          <cell r="K451">
            <v>73.75</v>
          </cell>
          <cell r="Q451">
            <v>2.8502999999999998</v>
          </cell>
        </row>
        <row r="452">
          <cell r="K452">
            <v>74.37</v>
          </cell>
          <cell r="Q452">
            <v>2.8742000000000001</v>
          </cell>
        </row>
        <row r="453">
          <cell r="K453">
            <v>73.459999999999994</v>
          </cell>
          <cell r="Q453">
            <v>2.6787000000000001</v>
          </cell>
        </row>
        <row r="454">
          <cell r="K454">
            <v>75.36</v>
          </cell>
          <cell r="Q454">
            <v>2.7480000000000002</v>
          </cell>
        </row>
        <row r="455">
          <cell r="K455">
            <v>76.81</v>
          </cell>
          <cell r="Q455">
            <v>2.8008000000000002</v>
          </cell>
        </row>
        <row r="456">
          <cell r="K456">
            <v>74.31</v>
          </cell>
          <cell r="Q456">
            <v>2.7097000000000002</v>
          </cell>
        </row>
        <row r="457">
          <cell r="K457">
            <v>71.930000000000007</v>
          </cell>
          <cell r="Q457">
            <v>2.6229</v>
          </cell>
        </row>
        <row r="458">
          <cell r="K458">
            <v>71.150000000000006</v>
          </cell>
          <cell r="Q458">
            <v>2.5943999999999998</v>
          </cell>
        </row>
        <row r="459">
          <cell r="K459">
            <v>72.84</v>
          </cell>
          <cell r="Q459">
            <v>2.6560999999999999</v>
          </cell>
        </row>
        <row r="460">
          <cell r="K460">
            <v>72.150000000000006</v>
          </cell>
          <cell r="Q460">
            <v>2.6309</v>
          </cell>
        </row>
        <row r="461">
          <cell r="K461">
            <v>69.83</v>
          </cell>
          <cell r="Q461">
            <v>2.5463</v>
          </cell>
        </row>
        <row r="462">
          <cell r="K462">
            <v>72.599999999999994</v>
          </cell>
          <cell r="Q462">
            <v>2.6473</v>
          </cell>
        </row>
        <row r="463">
          <cell r="K463">
            <v>68.319999999999993</v>
          </cell>
          <cell r="Q463">
            <v>2.4912000000000001</v>
          </cell>
        </row>
        <row r="464">
          <cell r="K464">
            <v>64.14</v>
          </cell>
          <cell r="Q464">
            <v>2.3388</v>
          </cell>
        </row>
        <row r="465">
          <cell r="K465">
            <v>60.03</v>
          </cell>
          <cell r="Q465">
            <v>2.1890000000000001</v>
          </cell>
        </row>
        <row r="466">
          <cell r="K466">
            <v>59.55</v>
          </cell>
          <cell r="Q466">
            <v>2.1715</v>
          </cell>
        </row>
        <row r="467">
          <cell r="K467">
            <v>58.12</v>
          </cell>
          <cell r="Q467">
            <v>2.1193</v>
          </cell>
        </row>
        <row r="468">
          <cell r="K468">
            <v>58.36</v>
          </cell>
          <cell r="Q468">
            <v>2.1280999999999999</v>
          </cell>
        </row>
        <row r="469">
          <cell r="K469">
            <v>64.78</v>
          </cell>
          <cell r="Q469">
            <v>2.3622000000000001</v>
          </cell>
        </row>
        <row r="470">
          <cell r="K470">
            <v>63.57</v>
          </cell>
          <cell r="Q470">
            <v>2.3180000000000001</v>
          </cell>
        </row>
        <row r="471">
          <cell r="K471">
            <v>65.09</v>
          </cell>
          <cell r="Q471">
            <v>2.3734999999999999</v>
          </cell>
        </row>
        <row r="472">
          <cell r="K472">
            <v>64.11</v>
          </cell>
          <cell r="Q472">
            <v>2.3376999999999999</v>
          </cell>
        </row>
        <row r="473">
          <cell r="K473">
            <v>63.8</v>
          </cell>
          <cell r="Q473">
            <v>2.3264</v>
          </cell>
        </row>
        <row r="474">
          <cell r="K474">
            <v>60.2</v>
          </cell>
          <cell r="Q474">
            <v>2.1951999999999998</v>
          </cell>
        </row>
        <row r="475">
          <cell r="K475">
            <v>62.69</v>
          </cell>
          <cell r="Q475">
            <v>2.286</v>
          </cell>
        </row>
        <row r="476">
          <cell r="K476">
            <v>64.319999999999993</v>
          </cell>
          <cell r="Q476">
            <v>2.3454000000000002</v>
          </cell>
        </row>
        <row r="477">
          <cell r="K477">
            <v>62</v>
          </cell>
          <cell r="Q477">
            <v>2.2608000000000001</v>
          </cell>
        </row>
        <row r="478">
          <cell r="K478">
            <v>57.85</v>
          </cell>
          <cell r="Q478">
            <v>2.1095000000000002</v>
          </cell>
        </row>
        <row r="479">
          <cell r="K479">
            <v>58.7</v>
          </cell>
          <cell r="Q479">
            <v>2.1404999999999998</v>
          </cell>
        </row>
        <row r="480">
          <cell r="K480">
            <v>57.27</v>
          </cell>
          <cell r="Q480">
            <v>2.0882999999999998</v>
          </cell>
        </row>
        <row r="481">
          <cell r="K481">
            <v>60.1</v>
          </cell>
          <cell r="Q481">
            <v>2.1915</v>
          </cell>
        </row>
        <row r="482">
          <cell r="K482">
            <v>60.82</v>
          </cell>
          <cell r="Q482">
            <v>2.2178</v>
          </cell>
        </row>
        <row r="483">
          <cell r="K483">
            <v>63.9</v>
          </cell>
          <cell r="Q483">
            <v>2.3300999999999998</v>
          </cell>
        </row>
        <row r="484">
          <cell r="K484">
            <v>62.96</v>
          </cell>
          <cell r="Q484">
            <v>2.2957999999999998</v>
          </cell>
        </row>
        <row r="485">
          <cell r="K485">
            <v>62.04</v>
          </cell>
          <cell r="Q485">
            <v>2.2623000000000002</v>
          </cell>
        </row>
        <row r="486">
          <cell r="K486">
            <v>64.16</v>
          </cell>
          <cell r="Q486">
            <v>2.3395999999999999</v>
          </cell>
        </row>
        <row r="487">
          <cell r="K487">
            <v>65.72</v>
          </cell>
          <cell r="Q487">
            <v>2.3963999999999999</v>
          </cell>
        </row>
        <row r="488">
          <cell r="K488">
            <v>63.79</v>
          </cell>
          <cell r="Q488">
            <v>2.3260999999999998</v>
          </cell>
        </row>
        <row r="489">
          <cell r="K489">
            <v>64.849999999999994</v>
          </cell>
          <cell r="Q489">
            <v>2.3647</v>
          </cell>
        </row>
        <row r="490">
          <cell r="K490">
            <v>66.09</v>
          </cell>
          <cell r="Q490">
            <v>2.4098999999999999</v>
          </cell>
        </row>
        <row r="491">
          <cell r="K491">
            <v>66.91</v>
          </cell>
          <cell r="Q491">
            <v>2.4398</v>
          </cell>
        </row>
        <row r="492">
          <cell r="K492">
            <v>64.95</v>
          </cell>
          <cell r="Q492">
            <v>2.3683999999999998</v>
          </cell>
        </row>
        <row r="493">
          <cell r="K493">
            <v>65.91</v>
          </cell>
          <cell r="Q493">
            <v>2.4034</v>
          </cell>
        </row>
        <row r="494">
          <cell r="K494">
            <v>62.3</v>
          </cell>
          <cell r="Q494">
            <v>2.2717000000000001</v>
          </cell>
        </row>
        <row r="495">
          <cell r="K495">
            <v>62.04</v>
          </cell>
          <cell r="Q495">
            <v>2.2623000000000002</v>
          </cell>
        </row>
        <row r="496">
          <cell r="K496">
            <v>61.79</v>
          </cell>
          <cell r="Q496">
            <v>2.2530999999999999</v>
          </cell>
        </row>
        <row r="497">
          <cell r="K497">
            <v>64.11</v>
          </cell>
          <cell r="Q497">
            <v>2.3376999999999999</v>
          </cell>
        </row>
        <row r="498">
          <cell r="K498">
            <v>62.44</v>
          </cell>
          <cell r="Q498">
            <v>2.2768000000000002</v>
          </cell>
        </row>
        <row r="499">
          <cell r="K499">
            <v>59.96</v>
          </cell>
          <cell r="Q499">
            <v>2.1863999999999999</v>
          </cell>
        </row>
        <row r="500">
          <cell r="K500">
            <v>58.28</v>
          </cell>
          <cell r="Q500">
            <v>2.1251000000000002</v>
          </cell>
        </row>
        <row r="501">
          <cell r="K501">
            <v>61.36</v>
          </cell>
          <cell r="Q501">
            <v>2.2374999999999998</v>
          </cell>
        </row>
        <row r="502">
          <cell r="K502">
            <v>60.4</v>
          </cell>
          <cell r="Q502">
            <v>2.2023999999999999</v>
          </cell>
        </row>
        <row r="503">
          <cell r="K503">
            <v>61.57</v>
          </cell>
          <cell r="Q503">
            <v>2.2450999999999999</v>
          </cell>
        </row>
        <row r="504">
          <cell r="K504">
            <v>60.17</v>
          </cell>
          <cell r="Q504">
            <v>2.1941000000000002</v>
          </cell>
        </row>
        <row r="505">
          <cell r="K505">
            <v>55.67</v>
          </cell>
          <cell r="Q505">
            <v>2.0299999999999998</v>
          </cell>
        </row>
        <row r="506">
          <cell r="K506">
            <v>57.98</v>
          </cell>
          <cell r="Q506">
            <v>2.1141999999999999</v>
          </cell>
        </row>
        <row r="507">
          <cell r="K507">
            <v>52.25</v>
          </cell>
          <cell r="Q507">
            <v>1.9053</v>
          </cell>
        </row>
        <row r="508">
          <cell r="K508">
            <v>51.49</v>
          </cell>
          <cell r="Q508">
            <v>1.8775999999999999</v>
          </cell>
        </row>
        <row r="509">
          <cell r="K509">
            <v>53.87</v>
          </cell>
          <cell r="Q509">
            <v>1.9642999999999999</v>
          </cell>
        </row>
        <row r="510">
          <cell r="K510">
            <v>56.4</v>
          </cell>
          <cell r="Q510">
            <v>2.0566</v>
          </cell>
        </row>
        <row r="511">
          <cell r="K511">
            <v>57.55</v>
          </cell>
          <cell r="Q511">
            <v>2.0985</v>
          </cell>
        </row>
        <row r="512">
          <cell r="K512">
            <v>56.5</v>
          </cell>
          <cell r="Q512">
            <v>2.0602</v>
          </cell>
        </row>
        <row r="513">
          <cell r="K513">
            <v>56.75</v>
          </cell>
          <cell r="Q513">
            <v>2.0693999999999999</v>
          </cell>
        </row>
        <row r="514">
          <cell r="K514">
            <v>58.38</v>
          </cell>
          <cell r="Q514">
            <v>2.0270999999999999</v>
          </cell>
        </row>
        <row r="515">
          <cell r="K515">
            <v>60.17</v>
          </cell>
          <cell r="Q515">
            <v>2.0891999999999999</v>
          </cell>
        </row>
        <row r="516">
          <cell r="K516">
            <v>62.22</v>
          </cell>
          <cell r="Q516">
            <v>2.1604000000000001</v>
          </cell>
        </row>
        <row r="517">
          <cell r="K517">
            <v>64.44</v>
          </cell>
          <cell r="Q517">
            <v>2.2374999999999998</v>
          </cell>
        </row>
        <row r="518">
          <cell r="K518">
            <v>66.239999999999995</v>
          </cell>
          <cell r="Q518">
            <v>2.2999999999999998</v>
          </cell>
        </row>
        <row r="519">
          <cell r="K519">
            <v>66.19</v>
          </cell>
          <cell r="Q519">
            <v>2.2982999999999998</v>
          </cell>
        </row>
        <row r="520">
          <cell r="K520">
            <v>67.83</v>
          </cell>
          <cell r="Q520">
            <v>2.3552</v>
          </cell>
        </row>
        <row r="521">
          <cell r="K521">
            <v>69.64</v>
          </cell>
          <cell r="Q521">
            <v>2.4180000000000001</v>
          </cell>
        </row>
        <row r="522">
          <cell r="K522">
            <v>70.16</v>
          </cell>
          <cell r="Q522">
            <v>2.4361000000000002</v>
          </cell>
        </row>
        <row r="523">
          <cell r="K523">
            <v>67.48</v>
          </cell>
          <cell r="Q523">
            <v>2.343</v>
          </cell>
        </row>
        <row r="524">
          <cell r="K524">
            <v>69.52</v>
          </cell>
          <cell r="Q524">
            <v>2.4138999999999999</v>
          </cell>
        </row>
        <row r="525">
          <cell r="K525">
            <v>69.91</v>
          </cell>
          <cell r="Q525">
            <v>2.4274</v>
          </cell>
        </row>
        <row r="526">
          <cell r="K526">
            <v>72.69</v>
          </cell>
          <cell r="Q526">
            <v>2.5238999999999998</v>
          </cell>
        </row>
        <row r="527">
          <cell r="K527">
            <v>71.86</v>
          </cell>
          <cell r="Q527">
            <v>2.4950999999999999</v>
          </cell>
        </row>
        <row r="528">
          <cell r="K528">
            <v>74.05</v>
          </cell>
          <cell r="Q528">
            <v>2.5712000000000002</v>
          </cell>
        </row>
        <row r="529">
          <cell r="K529">
            <v>75.599999999999994</v>
          </cell>
          <cell r="Q529">
            <v>2.625</v>
          </cell>
        </row>
        <row r="530">
          <cell r="K530">
            <v>74.48</v>
          </cell>
          <cell r="Q530">
            <v>2.5861000000000001</v>
          </cell>
        </row>
        <row r="531">
          <cell r="K531">
            <v>73.62</v>
          </cell>
          <cell r="Q531">
            <v>2.5562</v>
          </cell>
        </row>
        <row r="532">
          <cell r="K532">
            <v>72.91</v>
          </cell>
          <cell r="Q532">
            <v>2.5316000000000001</v>
          </cell>
        </row>
        <row r="533">
          <cell r="K533">
            <v>73.19</v>
          </cell>
          <cell r="Q533">
            <v>2.5413000000000001</v>
          </cell>
        </row>
        <row r="534">
          <cell r="K534">
            <v>71.37</v>
          </cell>
          <cell r="Q534">
            <v>2.4781</v>
          </cell>
        </row>
        <row r="535">
          <cell r="K535">
            <v>68.790000000000006</v>
          </cell>
          <cell r="Q535">
            <v>2.3885000000000001</v>
          </cell>
        </row>
        <row r="536">
          <cell r="K536">
            <v>68.45</v>
          </cell>
          <cell r="Q536">
            <v>2.3767</v>
          </cell>
        </row>
        <row r="537">
          <cell r="K537">
            <v>65.75</v>
          </cell>
          <cell r="Q537">
            <v>2.2829999999999999</v>
          </cell>
        </row>
        <row r="538">
          <cell r="K538">
            <v>67.2</v>
          </cell>
          <cell r="Q538">
            <v>2.3332999999999999</v>
          </cell>
        </row>
        <row r="539">
          <cell r="K539">
            <v>66.73</v>
          </cell>
          <cell r="Q539">
            <v>2.3170000000000002</v>
          </cell>
        </row>
        <row r="540">
          <cell r="K540">
            <v>69.05</v>
          </cell>
          <cell r="Q540">
            <v>2.3976000000000002</v>
          </cell>
        </row>
        <row r="541">
          <cell r="K541">
            <v>68.877799999999993</v>
          </cell>
          <cell r="Q541">
            <v>2.3915999999999999</v>
          </cell>
        </row>
        <row r="542">
          <cell r="K542">
            <v>73.395103000000006</v>
          </cell>
          <cell r="Q542">
            <v>2.5484</v>
          </cell>
        </row>
        <row r="543">
          <cell r="K543">
            <v>77.41</v>
          </cell>
          <cell r="Q543">
            <v>2.6878000000000002</v>
          </cell>
        </row>
        <row r="544">
          <cell r="K544">
            <v>76.05</v>
          </cell>
          <cell r="Q544">
            <v>2.6406000000000001</v>
          </cell>
        </row>
        <row r="545">
          <cell r="K545">
            <v>76.25</v>
          </cell>
          <cell r="Q545">
            <v>2.6476000000000002</v>
          </cell>
        </row>
        <row r="546">
          <cell r="K546">
            <v>73.98</v>
          </cell>
          <cell r="Q546">
            <v>2.5687000000000002</v>
          </cell>
        </row>
        <row r="547">
          <cell r="K547">
            <v>76.22</v>
          </cell>
          <cell r="Q547">
            <v>2.6465000000000001</v>
          </cell>
        </row>
        <row r="548">
          <cell r="K548">
            <v>79</v>
          </cell>
          <cell r="Q548">
            <v>2.7429999999999999</v>
          </cell>
        </row>
        <row r="549">
          <cell r="K549">
            <v>78.59</v>
          </cell>
          <cell r="Q549">
            <v>2.7288000000000001</v>
          </cell>
        </row>
        <row r="550">
          <cell r="K550">
            <v>80.87</v>
          </cell>
          <cell r="Q550">
            <v>2.8079999999999998</v>
          </cell>
        </row>
        <row r="551">
          <cell r="K551">
            <v>83.28</v>
          </cell>
          <cell r="Q551">
            <v>2.8915999999999999</v>
          </cell>
        </row>
        <row r="552">
          <cell r="K552">
            <v>81.96</v>
          </cell>
          <cell r="Q552">
            <v>2.8458000000000001</v>
          </cell>
        </row>
        <row r="553">
          <cell r="K553">
            <v>81.349999999999994</v>
          </cell>
          <cell r="Q553">
            <v>2.8246000000000002</v>
          </cell>
        </row>
        <row r="554">
          <cell r="K554">
            <v>80.64</v>
          </cell>
          <cell r="Q554">
            <v>2.8</v>
          </cell>
        </row>
        <row r="555">
          <cell r="K555">
            <v>83.15</v>
          </cell>
          <cell r="Q555">
            <v>2.8871000000000002</v>
          </cell>
        </row>
        <row r="556">
          <cell r="K556">
            <v>80.88</v>
          </cell>
          <cell r="Q556">
            <v>2.8083</v>
          </cell>
        </row>
        <row r="557">
          <cell r="K557">
            <v>83.32</v>
          </cell>
          <cell r="Q557">
            <v>2.8929999999999998</v>
          </cell>
        </row>
        <row r="558">
          <cell r="K558">
            <v>83.8</v>
          </cell>
          <cell r="Q558">
            <v>2.9097</v>
          </cell>
        </row>
        <row r="559">
          <cell r="K559">
            <v>81.73</v>
          </cell>
          <cell r="Q559">
            <v>2.8378000000000001</v>
          </cell>
        </row>
        <row r="560">
          <cell r="K560">
            <v>81.27</v>
          </cell>
          <cell r="Q560">
            <v>2.8218999999999999</v>
          </cell>
        </row>
        <row r="561">
          <cell r="K561">
            <v>85.91</v>
          </cell>
          <cell r="Q561">
            <v>2.9830000000000001</v>
          </cell>
        </row>
        <row r="562">
          <cell r="K562">
            <v>83.57</v>
          </cell>
          <cell r="Q562">
            <v>2.9016999999999999</v>
          </cell>
        </row>
        <row r="563">
          <cell r="K563">
            <v>86.56</v>
          </cell>
          <cell r="Q563">
            <v>3.0055000000000001</v>
          </cell>
        </row>
        <row r="564">
          <cell r="K564">
            <v>83.48</v>
          </cell>
          <cell r="Q564">
            <v>2.8986000000000001</v>
          </cell>
        </row>
        <row r="565">
          <cell r="K565">
            <v>83.36</v>
          </cell>
          <cell r="Q565">
            <v>2.8944000000000001</v>
          </cell>
        </row>
        <row r="566">
          <cell r="K566">
            <v>80.44</v>
          </cell>
          <cell r="Q566">
            <v>2.7930000000000001</v>
          </cell>
        </row>
        <row r="567">
          <cell r="K567">
            <v>83.16</v>
          </cell>
          <cell r="Q567">
            <v>2.8875000000000002</v>
          </cell>
        </row>
        <row r="568">
          <cell r="K568">
            <v>83.55</v>
          </cell>
          <cell r="Q568">
            <v>2.9009999999999998</v>
          </cell>
        </row>
        <row r="569">
          <cell r="K569">
            <v>84.87</v>
          </cell>
          <cell r="Q569">
            <v>2.9468999999999999</v>
          </cell>
        </row>
        <row r="570">
          <cell r="K570">
            <v>84.65</v>
          </cell>
          <cell r="Q570">
            <v>2.9392</v>
          </cell>
        </row>
        <row r="571">
          <cell r="K571">
            <v>84.46</v>
          </cell>
          <cell r="Q571">
            <v>2.9325999999999999</v>
          </cell>
        </row>
        <row r="572">
          <cell r="K572">
            <v>84.49</v>
          </cell>
          <cell r="Q572">
            <v>2.9337</v>
          </cell>
        </row>
        <row r="573">
          <cell r="K573">
            <v>91.55</v>
          </cell>
          <cell r="Q573">
            <v>3.1787999999999998</v>
          </cell>
        </row>
        <row r="574">
          <cell r="K574">
            <v>89.23</v>
          </cell>
          <cell r="Q574">
            <v>3.0981999999999998</v>
          </cell>
        </row>
        <row r="575">
          <cell r="K575">
            <v>89.96</v>
          </cell>
          <cell r="Q575">
            <v>3.1236000000000002</v>
          </cell>
        </row>
        <row r="576">
          <cell r="K576">
            <v>89.36</v>
          </cell>
          <cell r="Q576">
            <v>3.1027999999999998</v>
          </cell>
        </row>
        <row r="577">
          <cell r="K577">
            <v>88.41</v>
          </cell>
          <cell r="Q577">
            <v>3.0697999999999999</v>
          </cell>
        </row>
        <row r="578">
          <cell r="K578">
            <v>88.72</v>
          </cell>
          <cell r="Q578">
            <v>2.9169</v>
          </cell>
        </row>
        <row r="579">
          <cell r="K579">
            <v>90.43</v>
          </cell>
          <cell r="Q579">
            <v>2.9731999999999998</v>
          </cell>
        </row>
        <row r="580">
          <cell r="K580">
            <v>85.58</v>
          </cell>
          <cell r="Q580">
            <v>2.8136999999999999</v>
          </cell>
        </row>
        <row r="581">
          <cell r="K581">
            <v>85.12</v>
          </cell>
          <cell r="Q581">
            <v>2.7986</v>
          </cell>
        </row>
        <row r="582">
          <cell r="K582">
            <v>82.57</v>
          </cell>
          <cell r="Q582">
            <v>2.7147000000000001</v>
          </cell>
        </row>
        <row r="583">
          <cell r="K583">
            <v>80.22</v>
          </cell>
          <cell r="Q583">
            <v>2.6375000000000002</v>
          </cell>
        </row>
        <row r="584">
          <cell r="K584">
            <v>78.3</v>
          </cell>
          <cell r="Q584">
            <v>2.5743</v>
          </cell>
        </row>
        <row r="585">
          <cell r="K585">
            <v>82</v>
          </cell>
          <cell r="Q585">
            <v>2.6960000000000002</v>
          </cell>
        </row>
        <row r="586">
          <cell r="K586">
            <v>83.12</v>
          </cell>
          <cell r="Q586">
            <v>2.7328000000000001</v>
          </cell>
        </row>
        <row r="587">
          <cell r="K587">
            <v>87.59</v>
          </cell>
          <cell r="Q587">
            <v>2.8797999999999999</v>
          </cell>
        </row>
        <row r="588">
          <cell r="K588">
            <v>82.27</v>
          </cell>
          <cell r="Q588">
            <v>2.7048999999999999</v>
          </cell>
        </row>
        <row r="589">
          <cell r="K589">
            <v>79.53</v>
          </cell>
          <cell r="Q589">
            <v>2.6147999999999998</v>
          </cell>
        </row>
        <row r="590">
          <cell r="K590">
            <v>76.5</v>
          </cell>
          <cell r="Q590">
            <v>2.5152000000000001</v>
          </cell>
        </row>
        <row r="591">
          <cell r="K591">
            <v>78.95</v>
          </cell>
          <cell r="Q591">
            <v>2.5956999999999999</v>
          </cell>
        </row>
        <row r="592">
          <cell r="K592">
            <v>82.67</v>
          </cell>
          <cell r="Q592">
            <v>2.718</v>
          </cell>
        </row>
        <row r="593">
          <cell r="K593">
            <v>79.5</v>
          </cell>
          <cell r="Q593">
            <v>2.6137999999999999</v>
          </cell>
        </row>
        <row r="594">
          <cell r="K594">
            <v>75.77</v>
          </cell>
          <cell r="Q594">
            <v>2.4912000000000001</v>
          </cell>
        </row>
        <row r="595">
          <cell r="K595">
            <v>72.680000000000007</v>
          </cell>
          <cell r="Q595">
            <v>2.3896000000000002</v>
          </cell>
        </row>
        <row r="596">
          <cell r="K596">
            <v>74.739999999999995</v>
          </cell>
          <cell r="Q596">
            <v>2.4573</v>
          </cell>
        </row>
        <row r="597">
          <cell r="K597">
            <v>74.11</v>
          </cell>
          <cell r="Q597">
            <v>2.4365999999999999</v>
          </cell>
        </row>
        <row r="598">
          <cell r="K598">
            <v>75.05</v>
          </cell>
          <cell r="Q598">
            <v>2.4674999999999998</v>
          </cell>
        </row>
        <row r="599">
          <cell r="K599">
            <v>82.88</v>
          </cell>
          <cell r="Q599">
            <v>2.7248999999999999</v>
          </cell>
        </row>
        <row r="600">
          <cell r="K600">
            <v>78.63</v>
          </cell>
          <cell r="Q600">
            <v>2.5851999999999999</v>
          </cell>
        </row>
        <row r="601">
          <cell r="K601">
            <v>79.47</v>
          </cell>
          <cell r="Q601">
            <v>2.6128</v>
          </cell>
        </row>
        <row r="602">
          <cell r="K602">
            <v>73.069999999999993</v>
          </cell>
          <cell r="Q602">
            <v>2.4024000000000001</v>
          </cell>
        </row>
        <row r="603">
          <cell r="K603">
            <v>72.75</v>
          </cell>
          <cell r="Q603">
            <v>2.3919000000000001</v>
          </cell>
        </row>
        <row r="604">
          <cell r="K604">
            <v>75.349999999999994</v>
          </cell>
          <cell r="Q604">
            <v>2.4773999999999998</v>
          </cell>
        </row>
        <row r="605">
          <cell r="K605">
            <v>73.260000000000005</v>
          </cell>
          <cell r="Q605">
            <v>2.4085999999999999</v>
          </cell>
        </row>
        <row r="606">
          <cell r="K606">
            <v>70.52</v>
          </cell>
          <cell r="Q606">
            <v>2.3186</v>
          </cell>
        </row>
        <row r="607">
          <cell r="K607">
            <v>68.459999999999994</v>
          </cell>
          <cell r="Q607">
            <v>2.2507999999999999</v>
          </cell>
        </row>
        <row r="608">
          <cell r="K608">
            <v>68.75</v>
          </cell>
          <cell r="Q608">
            <v>2.2604000000000002</v>
          </cell>
        </row>
        <row r="609">
          <cell r="K609">
            <v>72.540000000000006</v>
          </cell>
          <cell r="Q609">
            <v>2.3849999999999998</v>
          </cell>
        </row>
        <row r="610">
          <cell r="K610">
            <v>70.87</v>
          </cell>
          <cell r="Q610">
            <v>2.3300999999999998</v>
          </cell>
        </row>
        <row r="611">
          <cell r="K611">
            <v>68.459999999999994</v>
          </cell>
          <cell r="Q611">
            <v>2.2507999999999999</v>
          </cell>
        </row>
        <row r="612">
          <cell r="K612">
            <v>66.98</v>
          </cell>
          <cell r="Q612">
            <v>2.2021999999999999</v>
          </cell>
        </row>
        <row r="613">
          <cell r="K613">
            <v>69.91</v>
          </cell>
          <cell r="Q613">
            <v>2.2985000000000002</v>
          </cell>
        </row>
        <row r="614">
          <cell r="K614">
            <v>74.650000000000006</v>
          </cell>
          <cell r="Q614">
            <v>2.4542999999999999</v>
          </cell>
        </row>
        <row r="615">
          <cell r="K615">
            <v>77.63</v>
          </cell>
          <cell r="Q615">
            <v>2.5522999999999998</v>
          </cell>
        </row>
        <row r="616">
          <cell r="K616">
            <v>76</v>
          </cell>
          <cell r="Q616">
            <v>2.4986999999999999</v>
          </cell>
        </row>
        <row r="617">
          <cell r="K617">
            <v>74.900000000000006</v>
          </cell>
          <cell r="Q617">
            <v>2.4626000000000001</v>
          </cell>
        </row>
        <row r="618">
          <cell r="K618">
            <v>75.23</v>
          </cell>
          <cell r="Q618">
            <v>2.4733999999999998</v>
          </cell>
        </row>
        <row r="619">
          <cell r="K619">
            <v>76.680000000000007</v>
          </cell>
          <cell r="Q619">
            <v>2.5211000000000001</v>
          </cell>
        </row>
        <row r="620">
          <cell r="K620">
            <v>75.92</v>
          </cell>
          <cell r="Q620">
            <v>2.4961000000000002</v>
          </cell>
        </row>
        <row r="621">
          <cell r="K621">
            <v>73.73</v>
          </cell>
          <cell r="Q621">
            <v>2.4241000000000001</v>
          </cell>
        </row>
        <row r="622">
          <cell r="K622">
            <v>66.8</v>
          </cell>
          <cell r="Q622">
            <v>2.1962999999999999</v>
          </cell>
        </row>
        <row r="623">
          <cell r="K623">
            <v>63.24</v>
          </cell>
          <cell r="Q623">
            <v>2.0792000000000002</v>
          </cell>
        </row>
        <row r="624">
          <cell r="K624">
            <v>62.27</v>
          </cell>
          <cell r="Q624">
            <v>2.0472999999999999</v>
          </cell>
        </row>
        <row r="625">
          <cell r="K625">
            <v>61.86</v>
          </cell>
          <cell r="Q625">
            <v>2.0337999999999998</v>
          </cell>
        </row>
        <row r="626">
          <cell r="K626">
            <v>59.82</v>
          </cell>
          <cell r="Q626">
            <v>1.9668000000000001</v>
          </cell>
        </row>
        <row r="627">
          <cell r="K627">
            <v>52.92</v>
          </cell>
          <cell r="Q627">
            <v>1.7399</v>
          </cell>
        </row>
        <row r="628">
          <cell r="K628">
            <v>55.41</v>
          </cell>
          <cell r="Q628">
            <v>1.8218000000000001</v>
          </cell>
        </row>
        <row r="629">
          <cell r="K629">
            <v>56.32</v>
          </cell>
          <cell r="Q629">
            <v>1.8516999999999999</v>
          </cell>
        </row>
        <row r="630">
          <cell r="K630">
            <v>58.48</v>
          </cell>
          <cell r="Q630">
            <v>1.9227000000000001</v>
          </cell>
        </row>
        <row r="631">
          <cell r="K631">
            <v>50.77</v>
          </cell>
          <cell r="Q631">
            <v>1.6692</v>
          </cell>
        </row>
        <row r="632">
          <cell r="K632">
            <v>54.37</v>
          </cell>
          <cell r="Q632">
            <v>1.7876000000000001</v>
          </cell>
        </row>
        <row r="633">
          <cell r="K633">
            <v>51.59</v>
          </cell>
          <cell r="Q633">
            <v>1.6961999999999999</v>
          </cell>
        </row>
        <row r="634">
          <cell r="K634">
            <v>52.73</v>
          </cell>
          <cell r="Q634">
            <v>1.7337</v>
          </cell>
        </row>
        <row r="635">
          <cell r="K635">
            <v>60.09</v>
          </cell>
          <cell r="Q635">
            <v>1.9756</v>
          </cell>
        </row>
        <row r="636">
          <cell r="K636">
            <v>60.02</v>
          </cell>
          <cell r="Q636">
            <v>1.9733000000000001</v>
          </cell>
        </row>
        <row r="637">
          <cell r="K637">
            <v>54.39</v>
          </cell>
          <cell r="Q637">
            <v>1.7882</v>
          </cell>
        </row>
        <row r="638">
          <cell r="K638">
            <v>54.43</v>
          </cell>
          <cell r="Q638">
            <v>1.7896000000000001</v>
          </cell>
        </row>
        <row r="639">
          <cell r="K639">
            <v>56.09</v>
          </cell>
          <cell r="Q639">
            <v>1.8441000000000001</v>
          </cell>
        </row>
        <row r="640">
          <cell r="K640">
            <v>54.57</v>
          </cell>
          <cell r="Q640">
            <v>1.7942</v>
          </cell>
        </row>
        <row r="641">
          <cell r="K641">
            <v>45.61</v>
          </cell>
          <cell r="Q641">
            <v>1.4996</v>
          </cell>
        </row>
        <row r="642">
          <cell r="K642">
            <v>50.23</v>
          </cell>
          <cell r="Q642">
            <v>1.5742</v>
          </cell>
        </row>
        <row r="643">
          <cell r="K643">
            <v>47.06</v>
          </cell>
          <cell r="Q643">
            <v>1.4749000000000001</v>
          </cell>
        </row>
        <row r="644">
          <cell r="K644">
            <v>41.15</v>
          </cell>
          <cell r="Q644">
            <v>1.2896000000000001</v>
          </cell>
        </row>
        <row r="645">
          <cell r="K645">
            <v>41.25</v>
          </cell>
          <cell r="Q645">
            <v>1.2927999999999999</v>
          </cell>
        </row>
        <row r="646">
          <cell r="K646">
            <v>37.020000000000003</v>
          </cell>
          <cell r="Q646">
            <v>1.1601999999999999</v>
          </cell>
        </row>
        <row r="647">
          <cell r="K647">
            <v>32.75</v>
          </cell>
          <cell r="Q647">
            <v>1.0264</v>
          </cell>
        </row>
        <row r="648">
          <cell r="K648">
            <v>34.04</v>
          </cell>
          <cell r="Q648">
            <v>1.0668</v>
          </cell>
        </row>
        <row r="649">
          <cell r="K649">
            <v>28.7</v>
          </cell>
          <cell r="Q649">
            <v>0.89949999999999997</v>
          </cell>
        </row>
        <row r="650">
          <cell r="K650">
            <v>23.42</v>
          </cell>
          <cell r="Q650">
            <v>0.73399999999999999</v>
          </cell>
        </row>
        <row r="651">
          <cell r="K651">
            <v>29.14</v>
          </cell>
          <cell r="Q651">
            <v>0.91320000000000001</v>
          </cell>
        </row>
        <row r="652">
          <cell r="K652">
            <v>29.87</v>
          </cell>
          <cell r="Q652">
            <v>0.93610000000000004</v>
          </cell>
        </row>
        <row r="653">
          <cell r="K653">
            <v>24.07</v>
          </cell>
          <cell r="Q653">
            <v>0.75439999999999996</v>
          </cell>
        </row>
        <row r="654">
          <cell r="K654">
            <v>23.53</v>
          </cell>
          <cell r="Q654">
            <v>0.73740000000000006</v>
          </cell>
        </row>
        <row r="655">
          <cell r="K655">
            <v>25.58</v>
          </cell>
          <cell r="Q655">
            <v>0.80169999999999997</v>
          </cell>
        </row>
        <row r="656">
          <cell r="K656">
            <v>31.26</v>
          </cell>
          <cell r="Q656">
            <v>0.97970000000000002</v>
          </cell>
        </row>
        <row r="657">
          <cell r="K657">
            <v>30.68</v>
          </cell>
          <cell r="Q657">
            <v>0.96150000000000002</v>
          </cell>
        </row>
        <row r="658">
          <cell r="K658">
            <v>24.48</v>
          </cell>
          <cell r="Q658">
            <v>0.76719999999999999</v>
          </cell>
        </row>
        <row r="659">
          <cell r="K659">
            <v>26.78</v>
          </cell>
          <cell r="Q659">
            <v>0.83930000000000005</v>
          </cell>
        </row>
        <row r="660">
          <cell r="K660">
            <v>25.5</v>
          </cell>
          <cell r="Q660">
            <v>0.79920000000000002</v>
          </cell>
        </row>
        <row r="661">
          <cell r="K661">
            <v>23.5</v>
          </cell>
          <cell r="Q661">
            <v>0.73650000000000004</v>
          </cell>
        </row>
        <row r="662">
          <cell r="K662">
            <v>25.49</v>
          </cell>
          <cell r="Q662">
            <v>0.79890000000000005</v>
          </cell>
        </row>
        <row r="663">
          <cell r="K663">
            <v>26.41</v>
          </cell>
          <cell r="Q663">
            <v>0.82769999999999999</v>
          </cell>
        </row>
        <row r="664">
          <cell r="K664">
            <v>30.83</v>
          </cell>
          <cell r="Q664">
            <v>0.96619999999999995</v>
          </cell>
        </row>
        <row r="665">
          <cell r="K665">
            <v>29.89</v>
          </cell>
          <cell r="Q665">
            <v>0.93669999999999998</v>
          </cell>
        </row>
        <row r="666">
          <cell r="K666">
            <v>29.71</v>
          </cell>
          <cell r="Q666">
            <v>0.93110000000000004</v>
          </cell>
        </row>
        <row r="667">
          <cell r="K667">
            <v>32.92</v>
          </cell>
          <cell r="Q667">
            <v>1.0317000000000001</v>
          </cell>
        </row>
        <row r="668">
          <cell r="K668">
            <v>29.92</v>
          </cell>
          <cell r="Q668">
            <v>0.93769999999999998</v>
          </cell>
        </row>
        <row r="669">
          <cell r="K669">
            <v>27.72</v>
          </cell>
          <cell r="Q669">
            <v>0.86870000000000003</v>
          </cell>
        </row>
        <row r="670">
          <cell r="K670">
            <v>27.95</v>
          </cell>
          <cell r="Q670">
            <v>0.87590000000000001</v>
          </cell>
        </row>
        <row r="671">
          <cell r="K671">
            <v>27.69</v>
          </cell>
          <cell r="Q671">
            <v>0.86780000000000002</v>
          </cell>
        </row>
        <row r="672">
          <cell r="K672">
            <v>25.98</v>
          </cell>
          <cell r="Q672">
            <v>0.81420000000000003</v>
          </cell>
        </row>
        <row r="673">
          <cell r="K673">
            <v>24.75</v>
          </cell>
          <cell r="Q673">
            <v>0.77569999999999995</v>
          </cell>
        </row>
        <row r="674">
          <cell r="K674">
            <v>27.64</v>
          </cell>
          <cell r="Q674">
            <v>0.86619999999999997</v>
          </cell>
        </row>
        <row r="675">
          <cell r="K675">
            <v>25.81</v>
          </cell>
          <cell r="Q675">
            <v>0.80889999999999995</v>
          </cell>
        </row>
        <row r="676">
          <cell r="K676">
            <v>24.76</v>
          </cell>
          <cell r="Q676">
            <v>0.77600000000000002</v>
          </cell>
        </row>
        <row r="677">
          <cell r="K677">
            <v>25.35</v>
          </cell>
          <cell r="Q677">
            <v>0.79449999999999998</v>
          </cell>
        </row>
        <row r="678">
          <cell r="K678">
            <v>22.72</v>
          </cell>
          <cell r="Q678">
            <v>0.71199999999999997</v>
          </cell>
        </row>
        <row r="679">
          <cell r="K679">
            <v>17.86</v>
          </cell>
          <cell r="Q679">
            <v>0.55969999999999998</v>
          </cell>
        </row>
        <row r="680">
          <cell r="K680">
            <v>21.52</v>
          </cell>
          <cell r="Q680">
            <v>0.6744</v>
          </cell>
        </row>
        <row r="681">
          <cell r="K681">
            <v>25.12</v>
          </cell>
          <cell r="Q681">
            <v>0.7873</v>
          </cell>
        </row>
        <row r="682">
          <cell r="K682">
            <v>26.6</v>
          </cell>
          <cell r="Q682">
            <v>0.83360000000000001</v>
          </cell>
        </row>
        <row r="683">
          <cell r="K683">
            <v>28.76</v>
          </cell>
          <cell r="Q683">
            <v>0.90129999999999999</v>
          </cell>
        </row>
        <row r="684">
          <cell r="K684">
            <v>28.29</v>
          </cell>
          <cell r="Q684">
            <v>0.88660000000000005</v>
          </cell>
        </row>
        <row r="685">
          <cell r="K685">
            <v>23.15</v>
          </cell>
          <cell r="Q685">
            <v>0.72550000000000003</v>
          </cell>
        </row>
        <row r="686">
          <cell r="K686">
            <v>23.26</v>
          </cell>
          <cell r="Q686">
            <v>0.72899999999999998</v>
          </cell>
        </row>
        <row r="687">
          <cell r="K687">
            <v>22.53</v>
          </cell>
          <cell r="Q687">
            <v>0.70609999999999995</v>
          </cell>
        </row>
        <row r="688">
          <cell r="K688">
            <v>19.760000000000002</v>
          </cell>
          <cell r="Q688">
            <v>0.61929999999999996</v>
          </cell>
        </row>
        <row r="689">
          <cell r="K689">
            <v>20.86</v>
          </cell>
          <cell r="Q689">
            <v>0.65369999999999995</v>
          </cell>
        </row>
        <row r="690">
          <cell r="K690">
            <v>22.37</v>
          </cell>
          <cell r="Q690">
            <v>0.70109999999999995</v>
          </cell>
        </row>
        <row r="691">
          <cell r="K691">
            <v>23.76</v>
          </cell>
          <cell r="Q691">
            <v>0.74460000000000004</v>
          </cell>
        </row>
        <row r="692">
          <cell r="K692">
            <v>25.25</v>
          </cell>
          <cell r="Q692">
            <v>0.7913</v>
          </cell>
        </row>
        <row r="693">
          <cell r="K693">
            <v>25.24</v>
          </cell>
          <cell r="Q693">
            <v>0.79100000000000004</v>
          </cell>
        </row>
        <row r="694">
          <cell r="K694">
            <v>25.2</v>
          </cell>
          <cell r="Q694">
            <v>0.78979999999999995</v>
          </cell>
        </row>
        <row r="695">
          <cell r="K695">
            <v>24.6</v>
          </cell>
          <cell r="Q695">
            <v>0.77100000000000002</v>
          </cell>
        </row>
        <row r="696">
          <cell r="K696">
            <v>25.31</v>
          </cell>
          <cell r="Q696">
            <v>0.79320000000000002</v>
          </cell>
        </row>
        <row r="697">
          <cell r="K697">
            <v>26.09</v>
          </cell>
          <cell r="Q697">
            <v>0.81769999999999998</v>
          </cell>
        </row>
        <row r="698">
          <cell r="K698">
            <v>22.86</v>
          </cell>
          <cell r="Q698">
            <v>0.71640000000000004</v>
          </cell>
        </row>
        <row r="699">
          <cell r="K699">
            <v>23.47</v>
          </cell>
          <cell r="Q699">
            <v>0.73550000000000004</v>
          </cell>
        </row>
        <row r="700">
          <cell r="K700">
            <v>22.74</v>
          </cell>
          <cell r="Q700">
            <v>0.7127</v>
          </cell>
        </row>
        <row r="701">
          <cell r="K701">
            <v>22.08</v>
          </cell>
          <cell r="Q701">
            <v>0.69199999999999995</v>
          </cell>
        </row>
        <row r="702">
          <cell r="K702">
            <v>22.71</v>
          </cell>
          <cell r="Q702">
            <v>0.7117</v>
          </cell>
        </row>
        <row r="703">
          <cell r="K703">
            <v>23.17</v>
          </cell>
          <cell r="Q703">
            <v>0.72609999999999997</v>
          </cell>
        </row>
        <row r="704">
          <cell r="K704">
            <v>23.88</v>
          </cell>
          <cell r="Q704">
            <v>0.74839999999999995</v>
          </cell>
        </row>
        <row r="705">
          <cell r="K705">
            <v>24.39</v>
          </cell>
          <cell r="Q705">
            <v>0.76439999999999997</v>
          </cell>
        </row>
        <row r="706">
          <cell r="K706">
            <v>24.44</v>
          </cell>
          <cell r="Q706">
            <v>0.72699999999999998</v>
          </cell>
        </row>
        <row r="707">
          <cell r="K707">
            <v>26.83</v>
          </cell>
          <cell r="Q707">
            <v>0.79800000000000004</v>
          </cell>
        </row>
        <row r="708">
          <cell r="K708">
            <v>28.4</v>
          </cell>
          <cell r="Q708">
            <v>0.84470000000000001</v>
          </cell>
        </row>
        <row r="709">
          <cell r="K709">
            <v>30.4</v>
          </cell>
          <cell r="Q709">
            <v>0.9042</v>
          </cell>
        </row>
        <row r="710">
          <cell r="K710">
            <v>29.08</v>
          </cell>
          <cell r="Q710">
            <v>0.86499999999999999</v>
          </cell>
        </row>
        <row r="711">
          <cell r="K711">
            <v>29.25</v>
          </cell>
          <cell r="Q711">
            <v>0.87</v>
          </cell>
        </row>
        <row r="712">
          <cell r="K712">
            <v>27.06</v>
          </cell>
          <cell r="Q712">
            <v>0.80489999999999995</v>
          </cell>
        </row>
        <row r="713">
          <cell r="K713">
            <v>25.71</v>
          </cell>
          <cell r="Q713">
            <v>0.76470000000000005</v>
          </cell>
        </row>
        <row r="714">
          <cell r="K714">
            <v>26.46</v>
          </cell>
          <cell r="Q714">
            <v>0.78700000000000003</v>
          </cell>
        </row>
        <row r="715">
          <cell r="K715">
            <v>24.03</v>
          </cell>
          <cell r="Q715">
            <v>0.71479999999999999</v>
          </cell>
        </row>
        <row r="716">
          <cell r="K716">
            <v>23.97</v>
          </cell>
          <cell r="Q716">
            <v>0.71299999999999997</v>
          </cell>
        </row>
        <row r="717">
          <cell r="K717">
            <v>24.25</v>
          </cell>
          <cell r="Q717">
            <v>0.72130000000000005</v>
          </cell>
        </row>
        <row r="718">
          <cell r="K718">
            <v>22.35</v>
          </cell>
          <cell r="Q718">
            <v>0.66479999999999995</v>
          </cell>
        </row>
        <row r="719">
          <cell r="K719">
            <v>24.77</v>
          </cell>
          <cell r="Q719">
            <v>0.73680000000000001</v>
          </cell>
        </row>
        <row r="720">
          <cell r="K720">
            <v>24.17</v>
          </cell>
          <cell r="Q720">
            <v>0.71889999999999998</v>
          </cell>
        </row>
        <row r="721">
          <cell r="K721">
            <v>25.63</v>
          </cell>
          <cell r="Q721">
            <v>0.76239999999999997</v>
          </cell>
        </row>
        <row r="722">
          <cell r="K722">
            <v>26.35</v>
          </cell>
          <cell r="Q722">
            <v>0.78380000000000005</v>
          </cell>
        </row>
        <row r="723">
          <cell r="K723">
            <v>26.8</v>
          </cell>
          <cell r="Q723">
            <v>0.79720000000000002</v>
          </cell>
        </row>
        <row r="724">
          <cell r="K724">
            <v>28.95</v>
          </cell>
          <cell r="Q724">
            <v>0.86109999999999998</v>
          </cell>
        </row>
        <row r="725">
          <cell r="K725">
            <v>27.32</v>
          </cell>
          <cell r="Q725">
            <v>0.81259999999999999</v>
          </cell>
        </row>
        <row r="726">
          <cell r="K726">
            <v>26.44</v>
          </cell>
          <cell r="Q726">
            <v>0.78639999999999999</v>
          </cell>
        </row>
        <row r="727">
          <cell r="K727">
            <v>25.96</v>
          </cell>
          <cell r="Q727">
            <v>0.7722</v>
          </cell>
        </row>
        <row r="728">
          <cell r="K728">
            <v>25.62</v>
          </cell>
          <cell r="Q728">
            <v>0.7621</v>
          </cell>
        </row>
        <row r="729">
          <cell r="K729">
            <v>27.34</v>
          </cell>
          <cell r="Q729">
            <v>0.81320000000000003</v>
          </cell>
        </row>
        <row r="730">
          <cell r="K730">
            <v>28.02</v>
          </cell>
          <cell r="Q730">
            <v>0.83340000000000003</v>
          </cell>
        </row>
        <row r="731">
          <cell r="K731">
            <v>29.19</v>
          </cell>
          <cell r="Q731">
            <v>0.86819999999999997</v>
          </cell>
        </row>
        <row r="732">
          <cell r="K732">
            <v>30.09</v>
          </cell>
          <cell r="Q732">
            <v>0.89500000000000002</v>
          </cell>
        </row>
        <row r="733">
          <cell r="K733">
            <v>28.39</v>
          </cell>
          <cell r="Q733">
            <v>0.84440000000000004</v>
          </cell>
        </row>
        <row r="734">
          <cell r="K734">
            <v>28.27</v>
          </cell>
          <cell r="Q734">
            <v>0.84089999999999998</v>
          </cell>
        </row>
        <row r="735">
          <cell r="K735">
            <v>28.08</v>
          </cell>
          <cell r="Q735">
            <v>0.83520000000000005</v>
          </cell>
        </row>
        <row r="736">
          <cell r="K736">
            <v>28.43</v>
          </cell>
          <cell r="Q736">
            <v>0.84560000000000002</v>
          </cell>
        </row>
        <row r="737">
          <cell r="K737">
            <v>25.32</v>
          </cell>
          <cell r="Q737">
            <v>0.75309999999999999</v>
          </cell>
        </row>
        <row r="738">
          <cell r="K738">
            <v>25.77</v>
          </cell>
          <cell r="Q738">
            <v>0.76649999999999996</v>
          </cell>
        </row>
        <row r="739">
          <cell r="K739">
            <v>26.83</v>
          </cell>
          <cell r="Q739">
            <v>0.79800000000000004</v>
          </cell>
        </row>
        <row r="740">
          <cell r="K740">
            <v>25.96</v>
          </cell>
          <cell r="Q740">
            <v>0.7722</v>
          </cell>
        </row>
        <row r="741">
          <cell r="K741">
            <v>24.33</v>
          </cell>
          <cell r="Q741">
            <v>0.72370000000000001</v>
          </cell>
        </row>
        <row r="742">
          <cell r="K742">
            <v>26.37</v>
          </cell>
          <cell r="Q742">
            <v>0.78439999999999999</v>
          </cell>
        </row>
        <row r="743">
          <cell r="K743">
            <v>26.68</v>
          </cell>
          <cell r="Q743">
            <v>0.79359999999999997</v>
          </cell>
        </row>
        <row r="744">
          <cell r="K744">
            <v>26.81</v>
          </cell>
          <cell r="Q744">
            <v>0.79749999999999999</v>
          </cell>
        </row>
        <row r="745">
          <cell r="K745">
            <v>26.73</v>
          </cell>
          <cell r="Q745">
            <v>0.79510000000000003</v>
          </cell>
        </row>
        <row r="746">
          <cell r="K746">
            <v>23.97</v>
          </cell>
          <cell r="Q746">
            <v>0.71299999999999997</v>
          </cell>
        </row>
        <row r="747">
          <cell r="K747">
            <v>24.31</v>
          </cell>
          <cell r="Q747">
            <v>0.72309999999999997</v>
          </cell>
        </row>
        <row r="748">
          <cell r="K748">
            <v>26.35</v>
          </cell>
          <cell r="Q748">
            <v>0.78380000000000005</v>
          </cell>
        </row>
        <row r="749">
          <cell r="K749">
            <v>24.63</v>
          </cell>
          <cell r="Q749">
            <v>0.73260000000000003</v>
          </cell>
        </row>
        <row r="750">
          <cell r="K750">
            <v>24.96</v>
          </cell>
          <cell r="Q750">
            <v>0.74239999999999995</v>
          </cell>
        </row>
        <row r="751">
          <cell r="K751">
            <v>25.96</v>
          </cell>
          <cell r="Q751">
            <v>0.7722</v>
          </cell>
        </row>
        <row r="752">
          <cell r="K752">
            <v>28.3</v>
          </cell>
          <cell r="Q752">
            <v>0.84179999999999999</v>
          </cell>
        </row>
        <row r="753">
          <cell r="K753">
            <v>28.16</v>
          </cell>
          <cell r="Q753">
            <v>0.83760000000000001</v>
          </cell>
        </row>
        <row r="754">
          <cell r="K754">
            <v>29.57</v>
          </cell>
          <cell r="Q754">
            <v>0.87949999999999995</v>
          </cell>
        </row>
        <row r="755">
          <cell r="K755">
            <v>28.9</v>
          </cell>
          <cell r="Q755">
            <v>0.85960000000000003</v>
          </cell>
        </row>
        <row r="756">
          <cell r="K756">
            <v>29.47</v>
          </cell>
          <cell r="Q756">
            <v>0.87660000000000005</v>
          </cell>
        </row>
        <row r="757">
          <cell r="K757">
            <v>30.16</v>
          </cell>
          <cell r="Q757">
            <v>0.89710000000000001</v>
          </cell>
        </row>
        <row r="758">
          <cell r="K758">
            <v>29.88</v>
          </cell>
          <cell r="Q758">
            <v>0.88880000000000003</v>
          </cell>
        </row>
        <row r="759">
          <cell r="K759">
            <v>31.32</v>
          </cell>
          <cell r="Q759">
            <v>0.93159999999999998</v>
          </cell>
        </row>
        <row r="760">
          <cell r="K760">
            <v>30.25</v>
          </cell>
          <cell r="Q760">
            <v>0.89980000000000004</v>
          </cell>
        </row>
        <row r="761">
          <cell r="K761">
            <v>33.64</v>
          </cell>
          <cell r="Q761">
            <v>1.0005999999999999</v>
          </cell>
        </row>
        <row r="762">
          <cell r="K762">
            <v>33.01</v>
          </cell>
          <cell r="Q762">
            <v>0.9819</v>
          </cell>
        </row>
        <row r="763">
          <cell r="K763">
            <v>32.94</v>
          </cell>
          <cell r="Q763">
            <v>0.9798</v>
          </cell>
        </row>
        <row r="764">
          <cell r="K764">
            <v>33.299999999999997</v>
          </cell>
          <cell r="Q764">
            <v>0.99050000000000005</v>
          </cell>
        </row>
        <row r="765">
          <cell r="K765">
            <v>31.27</v>
          </cell>
          <cell r="Q765">
            <v>0.93010000000000004</v>
          </cell>
        </row>
        <row r="766">
          <cell r="K766">
            <v>29.57</v>
          </cell>
          <cell r="Q766">
            <v>0.87949999999999995</v>
          </cell>
        </row>
        <row r="767">
          <cell r="K767">
            <v>28.71</v>
          </cell>
          <cell r="Q767">
            <v>0.83599999999999997</v>
          </cell>
        </row>
        <row r="768">
          <cell r="K768">
            <v>29.37</v>
          </cell>
          <cell r="Q768">
            <v>0.85519999999999996</v>
          </cell>
        </row>
        <row r="769">
          <cell r="K769">
            <v>31.15</v>
          </cell>
          <cell r="Q769">
            <v>0.90700000000000003</v>
          </cell>
        </row>
        <row r="770">
          <cell r="K770">
            <v>32.42</v>
          </cell>
          <cell r="Q770">
            <v>0.94399999999999995</v>
          </cell>
        </row>
        <row r="771">
          <cell r="K771">
            <v>31.5</v>
          </cell>
          <cell r="Q771">
            <v>0.91720000000000002</v>
          </cell>
        </row>
        <row r="772">
          <cell r="K772">
            <v>30.27</v>
          </cell>
          <cell r="Q772">
            <v>0.88139999999999996</v>
          </cell>
        </row>
        <row r="773">
          <cell r="K773">
            <v>31.13</v>
          </cell>
          <cell r="Q773">
            <v>0.90639999999999998</v>
          </cell>
        </row>
        <row r="774">
          <cell r="K774">
            <v>33.450000000000003</v>
          </cell>
          <cell r="Q774">
            <v>0.97399999999999998</v>
          </cell>
        </row>
        <row r="775">
          <cell r="K775">
            <v>34.03</v>
          </cell>
          <cell r="Q775">
            <v>0.9909</v>
          </cell>
        </row>
        <row r="776">
          <cell r="K776">
            <v>34.659999999999997</v>
          </cell>
          <cell r="Q776">
            <v>1.0092000000000001</v>
          </cell>
        </row>
        <row r="777">
          <cell r="K777">
            <v>34.07</v>
          </cell>
          <cell r="Q777">
            <v>0.99199999999999999</v>
          </cell>
        </row>
        <row r="778">
          <cell r="K778">
            <v>34.729999999999997</v>
          </cell>
          <cell r="Q778">
            <v>1.0112000000000001</v>
          </cell>
        </row>
        <row r="779">
          <cell r="K779">
            <v>34.979999999999997</v>
          </cell>
          <cell r="Q779">
            <v>1.0185</v>
          </cell>
        </row>
        <row r="780">
          <cell r="K780">
            <v>31.92</v>
          </cell>
          <cell r="Q780">
            <v>0.9294</v>
          </cell>
        </row>
        <row r="781">
          <cell r="K781">
            <v>32.590000000000003</v>
          </cell>
          <cell r="Q781">
            <v>0.94889999999999997</v>
          </cell>
        </row>
        <row r="782">
          <cell r="K782">
            <v>32.950000000000003</v>
          </cell>
          <cell r="Q782">
            <v>0.95940000000000003</v>
          </cell>
        </row>
        <row r="783">
          <cell r="K783">
            <v>29.27</v>
          </cell>
          <cell r="Q783">
            <v>0.85229999999999995</v>
          </cell>
        </row>
        <row r="784">
          <cell r="K784">
            <v>31.5</v>
          </cell>
          <cell r="Q784">
            <v>0.91720000000000002</v>
          </cell>
        </row>
        <row r="785">
          <cell r="K785">
            <v>30.16</v>
          </cell>
          <cell r="Q785">
            <v>0.87819999999999998</v>
          </cell>
        </row>
        <row r="786">
          <cell r="K786">
            <v>29.58</v>
          </cell>
          <cell r="Q786">
            <v>0.86129999999999995</v>
          </cell>
        </row>
        <row r="787">
          <cell r="K787">
            <v>30.76</v>
          </cell>
          <cell r="Q787">
            <v>0.89559999999999995</v>
          </cell>
        </row>
        <row r="788">
          <cell r="K788">
            <v>30.28</v>
          </cell>
          <cell r="Q788">
            <v>0.88170000000000004</v>
          </cell>
        </row>
        <row r="789">
          <cell r="K789">
            <v>31.22</v>
          </cell>
          <cell r="Q789">
            <v>0.90900000000000003</v>
          </cell>
        </row>
        <row r="790">
          <cell r="K790">
            <v>32.75</v>
          </cell>
          <cell r="Q790">
            <v>0.9536</v>
          </cell>
        </row>
        <row r="791">
          <cell r="K791">
            <v>32.549999999999997</v>
          </cell>
          <cell r="Q791">
            <v>0.94779999999999998</v>
          </cell>
        </row>
        <row r="792">
          <cell r="K792">
            <v>34.229999999999997</v>
          </cell>
          <cell r="Q792">
            <v>0.99670000000000003</v>
          </cell>
        </row>
        <row r="793">
          <cell r="K793">
            <v>33.96</v>
          </cell>
          <cell r="Q793">
            <v>0.98880000000000001</v>
          </cell>
        </row>
        <row r="794">
          <cell r="K794">
            <v>36.04</v>
          </cell>
          <cell r="Q794">
            <v>1.0494000000000001</v>
          </cell>
        </row>
        <row r="795">
          <cell r="K795">
            <v>34.85</v>
          </cell>
          <cell r="Q795">
            <v>1.0146999999999999</v>
          </cell>
        </row>
        <row r="796">
          <cell r="K796">
            <v>35.270000000000003</v>
          </cell>
          <cell r="Q796">
            <v>1.0269999999999999</v>
          </cell>
        </row>
        <row r="797">
          <cell r="K797">
            <v>33.57</v>
          </cell>
          <cell r="Q797">
            <v>0.97750000000000004</v>
          </cell>
        </row>
        <row r="798">
          <cell r="K798">
            <v>34.14</v>
          </cell>
          <cell r="Q798">
            <v>0.99409999999999998</v>
          </cell>
        </row>
        <row r="799">
          <cell r="K799">
            <v>32.67</v>
          </cell>
          <cell r="Q799">
            <v>0.95130000000000003</v>
          </cell>
        </row>
        <row r="800">
          <cell r="K800">
            <v>34.65</v>
          </cell>
          <cell r="Q800">
            <v>1.0088999999999999</v>
          </cell>
        </row>
        <row r="801">
          <cell r="K801">
            <v>35.07</v>
          </cell>
          <cell r="Q801">
            <v>1.0210999999999999</v>
          </cell>
        </row>
        <row r="802">
          <cell r="K802">
            <v>36.53</v>
          </cell>
          <cell r="Q802">
            <v>1.0636000000000001</v>
          </cell>
        </row>
        <row r="803">
          <cell r="K803">
            <v>35.15</v>
          </cell>
          <cell r="Q803">
            <v>1.0235000000000001</v>
          </cell>
        </row>
        <row r="804">
          <cell r="K804">
            <v>35.35</v>
          </cell>
          <cell r="Q804">
            <v>1.0293000000000001</v>
          </cell>
        </row>
        <row r="805">
          <cell r="K805">
            <v>36.65</v>
          </cell>
          <cell r="Q805">
            <v>1.0670999999999999</v>
          </cell>
        </row>
        <row r="806">
          <cell r="K806">
            <v>36.67</v>
          </cell>
          <cell r="Q806">
            <v>1.0677000000000001</v>
          </cell>
        </row>
        <row r="807">
          <cell r="K807">
            <v>38.39</v>
          </cell>
          <cell r="Q807">
            <v>1.1177999999999999</v>
          </cell>
        </row>
        <row r="808">
          <cell r="K808">
            <v>38.619999999999997</v>
          </cell>
          <cell r="Q808">
            <v>1.1245000000000001</v>
          </cell>
        </row>
        <row r="809">
          <cell r="K809">
            <v>40.03</v>
          </cell>
          <cell r="Q809">
            <v>1.1656</v>
          </cell>
        </row>
        <row r="810">
          <cell r="K810">
            <v>40.08</v>
          </cell>
          <cell r="Q810">
            <v>1.167</v>
          </cell>
        </row>
        <row r="811">
          <cell r="K811">
            <v>37.22</v>
          </cell>
          <cell r="Q811">
            <v>1.0837000000000001</v>
          </cell>
        </row>
        <row r="812">
          <cell r="K812">
            <v>39.18</v>
          </cell>
          <cell r="Q812">
            <v>1.1408</v>
          </cell>
        </row>
        <row r="813">
          <cell r="K813">
            <v>37.96</v>
          </cell>
          <cell r="Q813">
            <v>1.1052999999999999</v>
          </cell>
        </row>
        <row r="814">
          <cell r="K814">
            <v>37.880000000000003</v>
          </cell>
          <cell r="Q814">
            <v>1.103</v>
          </cell>
        </row>
        <row r="815">
          <cell r="K815">
            <v>38.229999999999997</v>
          </cell>
          <cell r="Q815">
            <v>1.1131</v>
          </cell>
        </row>
        <row r="816">
          <cell r="K816">
            <v>37.74</v>
          </cell>
          <cell r="Q816">
            <v>1.0989</v>
          </cell>
        </row>
        <row r="817">
          <cell r="K817">
            <v>39.21</v>
          </cell>
          <cell r="Q817">
            <v>1.1416999999999999</v>
          </cell>
        </row>
        <row r="818">
          <cell r="K818">
            <v>38.69</v>
          </cell>
          <cell r="Q818">
            <v>1.1265000000000001</v>
          </cell>
        </row>
        <row r="819">
          <cell r="K819">
            <v>37.53</v>
          </cell>
          <cell r="Q819">
            <v>1.0928</v>
          </cell>
        </row>
        <row r="820">
          <cell r="K820">
            <v>36.26</v>
          </cell>
          <cell r="Q820">
            <v>1.0558000000000001</v>
          </cell>
        </row>
        <row r="821">
          <cell r="K821">
            <v>34.869999999999997</v>
          </cell>
          <cell r="Q821">
            <v>1.0153000000000001</v>
          </cell>
        </row>
        <row r="822">
          <cell r="K822">
            <v>35.090000000000003</v>
          </cell>
          <cell r="Q822">
            <v>1.0217000000000001</v>
          </cell>
        </row>
        <row r="823">
          <cell r="K823">
            <v>34.33</v>
          </cell>
          <cell r="Q823">
            <v>0.99960000000000004</v>
          </cell>
        </row>
        <row r="824">
          <cell r="K824">
            <v>31.96</v>
          </cell>
          <cell r="Q824">
            <v>0.93059999999999998</v>
          </cell>
        </row>
        <row r="825">
          <cell r="K825">
            <v>32.17</v>
          </cell>
          <cell r="Q825">
            <v>0.93669999999999998</v>
          </cell>
        </row>
        <row r="826">
          <cell r="K826">
            <v>31.72</v>
          </cell>
          <cell r="Q826">
            <v>0.92359999999999998</v>
          </cell>
        </row>
        <row r="827">
          <cell r="K827">
            <v>33.19</v>
          </cell>
          <cell r="Q827">
            <v>0.96640000000000004</v>
          </cell>
        </row>
        <row r="828">
          <cell r="K828">
            <v>33.1</v>
          </cell>
          <cell r="Q828">
            <v>0.96379999999999999</v>
          </cell>
        </row>
        <row r="829">
          <cell r="K829">
            <v>33.28</v>
          </cell>
          <cell r="Q829">
            <v>0.96899999999999997</v>
          </cell>
        </row>
        <row r="830">
          <cell r="K830">
            <v>32.659999999999997</v>
          </cell>
          <cell r="Q830">
            <v>0.98070000000000002</v>
          </cell>
        </row>
        <row r="831">
          <cell r="K831">
            <v>32.340000000000003</v>
          </cell>
          <cell r="Q831">
            <v>0.97109999999999996</v>
          </cell>
        </row>
        <row r="832">
          <cell r="K832">
            <v>30.84</v>
          </cell>
          <cell r="Q832">
            <v>0.92610000000000003</v>
          </cell>
        </row>
        <row r="833">
          <cell r="K833">
            <v>30.64</v>
          </cell>
          <cell r="Q833">
            <v>0.92010000000000003</v>
          </cell>
        </row>
        <row r="834">
          <cell r="K834">
            <v>29.55</v>
          </cell>
          <cell r="Q834">
            <v>0.88729999999999998</v>
          </cell>
        </row>
        <row r="835">
          <cell r="K835">
            <v>29.59</v>
          </cell>
          <cell r="Q835">
            <v>0.88849999999999996</v>
          </cell>
        </row>
        <row r="836">
          <cell r="K836">
            <v>30.63</v>
          </cell>
          <cell r="Q836">
            <v>0.91979999999999995</v>
          </cell>
        </row>
        <row r="837">
          <cell r="K837">
            <v>30.47</v>
          </cell>
          <cell r="Q837">
            <v>0.91500000000000004</v>
          </cell>
        </row>
        <row r="838">
          <cell r="K838">
            <v>31.17</v>
          </cell>
          <cell r="Q838">
            <v>0.93600000000000005</v>
          </cell>
        </row>
        <row r="839">
          <cell r="K839">
            <v>32.130000000000003</v>
          </cell>
          <cell r="Q839">
            <v>0.96479999999999999</v>
          </cell>
        </row>
        <row r="840">
          <cell r="K840">
            <v>33.4</v>
          </cell>
          <cell r="Q840">
            <v>1.0028999999999999</v>
          </cell>
        </row>
        <row r="841">
          <cell r="K841">
            <v>33.83</v>
          </cell>
          <cell r="Q841">
            <v>1.0158</v>
          </cell>
        </row>
        <row r="842">
          <cell r="K842">
            <v>34.159999999999997</v>
          </cell>
          <cell r="Q842">
            <v>1.0258</v>
          </cell>
        </row>
        <row r="843">
          <cell r="K843">
            <v>35.39</v>
          </cell>
          <cell r="Q843">
            <v>1.0627</v>
          </cell>
        </row>
        <row r="844">
          <cell r="K844">
            <v>35.96</v>
          </cell>
          <cell r="Q844">
            <v>1.0798000000000001</v>
          </cell>
        </row>
        <row r="845">
          <cell r="K845">
            <v>35.39</v>
          </cell>
          <cell r="Q845">
            <v>1.0627</v>
          </cell>
        </row>
        <row r="846">
          <cell r="K846">
            <v>36.56</v>
          </cell>
          <cell r="Q846">
            <v>1.0978000000000001</v>
          </cell>
        </row>
        <row r="847">
          <cell r="K847">
            <v>37.6</v>
          </cell>
          <cell r="Q847">
            <v>1.1291</v>
          </cell>
        </row>
        <row r="848">
          <cell r="K848">
            <v>37.44</v>
          </cell>
          <cell r="Q848">
            <v>1.1242000000000001</v>
          </cell>
        </row>
        <row r="849">
          <cell r="K849">
            <v>36.549999999999997</v>
          </cell>
          <cell r="Q849">
            <v>1.0974999999999999</v>
          </cell>
        </row>
        <row r="850">
          <cell r="K850">
            <v>34.94</v>
          </cell>
          <cell r="Q850">
            <v>1.0491999999999999</v>
          </cell>
        </row>
        <row r="851">
          <cell r="K851">
            <v>35.92</v>
          </cell>
          <cell r="Q851">
            <v>1.0786</v>
          </cell>
        </row>
        <row r="852">
          <cell r="K852">
            <v>35.94</v>
          </cell>
          <cell r="Q852">
            <v>1.0791999999999999</v>
          </cell>
        </row>
        <row r="853">
          <cell r="K853">
            <v>38.04</v>
          </cell>
          <cell r="Q853">
            <v>1.1423000000000001</v>
          </cell>
        </row>
        <row r="854">
          <cell r="K854">
            <v>37.01</v>
          </cell>
          <cell r="Q854">
            <v>1.1113</v>
          </cell>
        </row>
        <row r="855">
          <cell r="K855">
            <v>36.26</v>
          </cell>
          <cell r="Q855">
            <v>1.0888</v>
          </cell>
        </row>
        <row r="856">
          <cell r="K856">
            <v>36.229999999999997</v>
          </cell>
          <cell r="Q856">
            <v>1.0879000000000001</v>
          </cell>
        </row>
        <row r="857">
          <cell r="K857">
            <v>36.590000000000003</v>
          </cell>
          <cell r="Q857">
            <v>1.0987</v>
          </cell>
        </row>
        <row r="858">
          <cell r="K858">
            <v>37.1</v>
          </cell>
          <cell r="Q858">
            <v>1.1140000000000001</v>
          </cell>
        </row>
        <row r="859">
          <cell r="K859">
            <v>36.200000000000003</v>
          </cell>
          <cell r="Q859">
            <v>1.087</v>
          </cell>
        </row>
        <row r="860">
          <cell r="K860">
            <v>37.01</v>
          </cell>
          <cell r="Q860">
            <v>1.1113</v>
          </cell>
        </row>
        <row r="861">
          <cell r="K861">
            <v>38.29</v>
          </cell>
          <cell r="Q861">
            <v>1.1497999999999999</v>
          </cell>
        </row>
        <row r="862">
          <cell r="K862">
            <v>36.44</v>
          </cell>
          <cell r="Q862">
            <v>1.0942000000000001</v>
          </cell>
        </row>
        <row r="863">
          <cell r="K863">
            <v>35.380000000000003</v>
          </cell>
          <cell r="Q863">
            <v>1.0624</v>
          </cell>
        </row>
        <row r="864">
          <cell r="K864">
            <v>36.619999999999997</v>
          </cell>
          <cell r="Q864">
            <v>1.0995999999999999</v>
          </cell>
        </row>
        <row r="865">
          <cell r="K865">
            <v>37.35</v>
          </cell>
          <cell r="Q865">
            <v>1.1214999999999999</v>
          </cell>
        </row>
        <row r="866">
          <cell r="K866">
            <v>38.049999999999997</v>
          </cell>
          <cell r="Q866">
            <v>1.1426000000000001</v>
          </cell>
        </row>
        <row r="867">
          <cell r="K867">
            <v>39.39</v>
          </cell>
          <cell r="Q867">
            <v>1.1828000000000001</v>
          </cell>
        </row>
        <row r="868">
          <cell r="K868">
            <v>39.630000000000003</v>
          </cell>
          <cell r="Q868">
            <v>1.19</v>
          </cell>
        </row>
        <row r="869">
          <cell r="K869">
            <v>38.5</v>
          </cell>
          <cell r="Q869">
            <v>1.1560999999999999</v>
          </cell>
        </row>
        <row r="870">
          <cell r="K870">
            <v>38.22</v>
          </cell>
          <cell r="Q870">
            <v>1.1476999999999999</v>
          </cell>
        </row>
        <row r="871">
          <cell r="K871">
            <v>37.96</v>
          </cell>
          <cell r="Q871">
            <v>1.1398999999999999</v>
          </cell>
        </row>
        <row r="872">
          <cell r="K872">
            <v>37.229999999999997</v>
          </cell>
          <cell r="Q872">
            <v>1.1178999999999999</v>
          </cell>
        </row>
        <row r="873">
          <cell r="K873">
            <v>36.35</v>
          </cell>
          <cell r="Q873">
            <v>1.0914999999999999</v>
          </cell>
        </row>
        <row r="874">
          <cell r="K874">
            <v>35.729999999999997</v>
          </cell>
          <cell r="Q874">
            <v>1.0729</v>
          </cell>
        </row>
        <row r="875">
          <cell r="K875">
            <v>35.880000000000003</v>
          </cell>
          <cell r="Q875">
            <v>1.0773999999999999</v>
          </cell>
        </row>
        <row r="876">
          <cell r="K876">
            <v>36.659999999999997</v>
          </cell>
          <cell r="Q876">
            <v>1.1008</v>
          </cell>
        </row>
        <row r="877">
          <cell r="K877">
            <v>37.409999999999997</v>
          </cell>
          <cell r="Q877">
            <v>1.1233</v>
          </cell>
        </row>
        <row r="878">
          <cell r="K878">
            <v>38.15</v>
          </cell>
          <cell r="Q878">
            <v>1.1456</v>
          </cell>
        </row>
        <row r="879">
          <cell r="K879">
            <v>38.15</v>
          </cell>
          <cell r="Q879">
            <v>1.1456</v>
          </cell>
        </row>
        <row r="880">
          <cell r="K880">
            <v>38.9</v>
          </cell>
          <cell r="Q880">
            <v>1.1680999999999999</v>
          </cell>
        </row>
        <row r="881">
          <cell r="K881">
            <v>39.17</v>
          </cell>
          <cell r="Q881">
            <v>1.1761999999999999</v>
          </cell>
        </row>
        <row r="882">
          <cell r="K882">
            <v>41.01</v>
          </cell>
          <cell r="Q882">
            <v>1.2314000000000001</v>
          </cell>
        </row>
        <row r="883">
          <cell r="K883">
            <v>42.83</v>
          </cell>
          <cell r="Q883">
            <v>1.2861</v>
          </cell>
        </row>
        <row r="884">
          <cell r="K884">
            <v>44.38</v>
          </cell>
          <cell r="Q884">
            <v>1.3326</v>
          </cell>
        </row>
        <row r="885">
          <cell r="K885">
            <v>43.51</v>
          </cell>
          <cell r="Q885">
            <v>1.3065</v>
          </cell>
        </row>
        <row r="886">
          <cell r="K886">
            <v>43.68</v>
          </cell>
          <cell r="Q886">
            <v>1.3116000000000001</v>
          </cell>
        </row>
        <row r="887">
          <cell r="K887">
            <v>43.05</v>
          </cell>
          <cell r="Q887">
            <v>1.2927</v>
          </cell>
        </row>
        <row r="888">
          <cell r="K888">
            <v>44.21</v>
          </cell>
          <cell r="Q888">
            <v>1.3274999999999999</v>
          </cell>
        </row>
        <row r="889">
          <cell r="K889">
            <v>43.27</v>
          </cell>
          <cell r="Q889">
            <v>1.2992999999999999</v>
          </cell>
        </row>
        <row r="890">
          <cell r="K890">
            <v>41.61</v>
          </cell>
          <cell r="Q890">
            <v>1.2495000000000001</v>
          </cell>
        </row>
        <row r="891">
          <cell r="K891">
            <v>41.94</v>
          </cell>
          <cell r="Q891">
            <v>1.2594000000000001</v>
          </cell>
        </row>
        <row r="892">
          <cell r="K892">
            <v>43.24</v>
          </cell>
          <cell r="Q892">
            <v>1.2984</v>
          </cell>
        </row>
        <row r="893">
          <cell r="K893">
            <v>43.11</v>
          </cell>
          <cell r="Q893">
            <v>1.2945</v>
          </cell>
        </row>
        <row r="894">
          <cell r="K894">
            <v>43.13</v>
          </cell>
          <cell r="Q894">
            <v>1.3458000000000001</v>
          </cell>
        </row>
        <row r="895">
          <cell r="K895">
            <v>41.22</v>
          </cell>
          <cell r="Q895">
            <v>1.2862</v>
          </cell>
        </row>
        <row r="896">
          <cell r="K896">
            <v>40.89</v>
          </cell>
          <cell r="Q896">
            <v>1.2759</v>
          </cell>
        </row>
        <row r="897">
          <cell r="K897">
            <v>42.1</v>
          </cell>
          <cell r="Q897">
            <v>1.3137000000000001</v>
          </cell>
        </row>
        <row r="898">
          <cell r="K898">
            <v>43.45</v>
          </cell>
          <cell r="Q898">
            <v>1.3557999999999999</v>
          </cell>
        </row>
        <row r="899">
          <cell r="K899">
            <v>43.94</v>
          </cell>
          <cell r="Q899">
            <v>1.3711</v>
          </cell>
        </row>
        <row r="900">
          <cell r="K900">
            <v>45.75</v>
          </cell>
          <cell r="Q900">
            <v>1.4276</v>
          </cell>
        </row>
        <row r="901">
          <cell r="K901">
            <v>45.25</v>
          </cell>
          <cell r="Q901">
            <v>1.4119999999999999</v>
          </cell>
        </row>
        <row r="902">
          <cell r="K902">
            <v>46.11</v>
          </cell>
          <cell r="Q902">
            <v>1.4388000000000001</v>
          </cell>
        </row>
        <row r="903">
          <cell r="K903">
            <v>46.05</v>
          </cell>
          <cell r="Q903">
            <v>1.4369000000000001</v>
          </cell>
        </row>
        <row r="904">
          <cell r="K904">
            <v>46.76</v>
          </cell>
          <cell r="Q904">
            <v>1.4591000000000001</v>
          </cell>
        </row>
        <row r="905">
          <cell r="K905">
            <v>48.74</v>
          </cell>
          <cell r="Q905">
            <v>1.5207999999999999</v>
          </cell>
        </row>
        <row r="906">
          <cell r="K906">
            <v>48.23</v>
          </cell>
          <cell r="Q906">
            <v>1.5048999999999999</v>
          </cell>
        </row>
        <row r="907">
          <cell r="K907">
            <v>49.82</v>
          </cell>
          <cell r="Q907">
            <v>1.5545</v>
          </cell>
        </row>
        <row r="908">
          <cell r="K908">
            <v>48.84</v>
          </cell>
          <cell r="Q908">
            <v>1.524</v>
          </cell>
        </row>
        <row r="909">
          <cell r="K909">
            <v>48.21</v>
          </cell>
          <cell r="Q909">
            <v>1.5043</v>
          </cell>
        </row>
        <row r="910">
          <cell r="K910">
            <v>48.6</v>
          </cell>
          <cell r="Q910">
            <v>1.5165</v>
          </cell>
        </row>
        <row r="911">
          <cell r="K911">
            <v>46.89</v>
          </cell>
          <cell r="Q911">
            <v>1.4631000000000001</v>
          </cell>
        </row>
        <row r="912">
          <cell r="K912">
            <v>44.34</v>
          </cell>
          <cell r="Q912">
            <v>1.3835999999999999</v>
          </cell>
        </row>
        <row r="913">
          <cell r="K913">
            <v>43.08</v>
          </cell>
          <cell r="Q913">
            <v>1.3442000000000001</v>
          </cell>
        </row>
        <row r="914">
          <cell r="K914">
            <v>41.36</v>
          </cell>
          <cell r="Q914">
            <v>1.2906</v>
          </cell>
        </row>
        <row r="915">
          <cell r="K915">
            <v>42.92</v>
          </cell>
          <cell r="Q915">
            <v>1.3391999999999999</v>
          </cell>
        </row>
        <row r="916">
          <cell r="K916">
            <v>40.99</v>
          </cell>
          <cell r="Q916">
            <v>1.2789999999999999</v>
          </cell>
        </row>
        <row r="917">
          <cell r="K917">
            <v>41.38</v>
          </cell>
          <cell r="Q917">
            <v>1.2911999999999999</v>
          </cell>
        </row>
        <row r="918">
          <cell r="K918">
            <v>42.81</v>
          </cell>
          <cell r="Q918">
            <v>1.3358000000000001</v>
          </cell>
        </row>
        <row r="919">
          <cell r="K919">
            <v>42.59</v>
          </cell>
          <cell r="Q919">
            <v>1.3289</v>
          </cell>
        </row>
        <row r="920">
          <cell r="K920">
            <v>43.54</v>
          </cell>
          <cell r="Q920">
            <v>1.3586</v>
          </cell>
        </row>
        <row r="921">
          <cell r="K921">
            <v>43.68</v>
          </cell>
          <cell r="Q921">
            <v>1.363</v>
          </cell>
        </row>
        <row r="922">
          <cell r="K922">
            <v>45.67</v>
          </cell>
          <cell r="Q922">
            <v>1.4251</v>
          </cell>
        </row>
        <row r="923">
          <cell r="K923">
            <v>45.13</v>
          </cell>
          <cell r="Q923">
            <v>1.4081999999999999</v>
          </cell>
        </row>
        <row r="924">
          <cell r="K924">
            <v>45.6</v>
          </cell>
          <cell r="Q924">
            <v>1.4229000000000001</v>
          </cell>
        </row>
        <row r="925">
          <cell r="K925">
            <v>44.17</v>
          </cell>
          <cell r="Q925">
            <v>1.3782000000000001</v>
          </cell>
        </row>
        <row r="926">
          <cell r="K926">
            <v>44.17</v>
          </cell>
          <cell r="Q926">
            <v>1.3782000000000001</v>
          </cell>
        </row>
        <row r="927">
          <cell r="K927">
            <v>45.46</v>
          </cell>
          <cell r="Q927">
            <v>1.4185000000000001</v>
          </cell>
        </row>
        <row r="928">
          <cell r="K928">
            <v>46.13</v>
          </cell>
          <cell r="Q928">
            <v>1.4394</v>
          </cell>
        </row>
        <row r="929">
          <cell r="K929">
            <v>45.59</v>
          </cell>
          <cell r="Q929">
            <v>1.4226000000000001</v>
          </cell>
        </row>
        <row r="930">
          <cell r="K930">
            <v>43.83</v>
          </cell>
          <cell r="Q930">
            <v>1.3675999999999999</v>
          </cell>
        </row>
        <row r="931">
          <cell r="K931">
            <v>42.79</v>
          </cell>
          <cell r="Q931">
            <v>1.3351999999999999</v>
          </cell>
        </row>
        <row r="932">
          <cell r="K932">
            <v>43.53</v>
          </cell>
          <cell r="Q932">
            <v>1.3583000000000001</v>
          </cell>
        </row>
        <row r="933">
          <cell r="K933">
            <v>44</v>
          </cell>
          <cell r="Q933">
            <v>1.3729</v>
          </cell>
        </row>
        <row r="934">
          <cell r="K934">
            <v>44.88</v>
          </cell>
          <cell r="Q934">
            <v>1.4004000000000001</v>
          </cell>
        </row>
        <row r="935">
          <cell r="K935">
            <v>43.3</v>
          </cell>
          <cell r="Q935">
            <v>1.3511</v>
          </cell>
        </row>
        <row r="936">
          <cell r="K936">
            <v>43.02</v>
          </cell>
          <cell r="Q936">
            <v>1.3424</v>
          </cell>
        </row>
        <row r="937">
          <cell r="K937">
            <v>44.08</v>
          </cell>
          <cell r="Q937">
            <v>1.3754</v>
          </cell>
        </row>
        <row r="938">
          <cell r="K938">
            <v>43.86</v>
          </cell>
          <cell r="Q938">
            <v>1.3686</v>
          </cell>
        </row>
        <row r="939">
          <cell r="K939">
            <v>42.82</v>
          </cell>
          <cell r="Q939">
            <v>1.3361000000000001</v>
          </cell>
        </row>
        <row r="940">
          <cell r="K940">
            <v>42.28</v>
          </cell>
          <cell r="Q940">
            <v>1.3192999999999999</v>
          </cell>
        </row>
        <row r="941">
          <cell r="K941">
            <v>42.23</v>
          </cell>
          <cell r="Q941">
            <v>1.3177000000000001</v>
          </cell>
        </row>
        <row r="942">
          <cell r="K942">
            <v>41.4</v>
          </cell>
          <cell r="Q942">
            <v>1.2918000000000001</v>
          </cell>
        </row>
        <row r="943">
          <cell r="K943">
            <v>41.68</v>
          </cell>
          <cell r="Q943">
            <v>1.3006</v>
          </cell>
        </row>
        <row r="944">
          <cell r="K944">
            <v>43.82</v>
          </cell>
          <cell r="Q944">
            <v>1.3673</v>
          </cell>
        </row>
        <row r="945">
          <cell r="K945">
            <v>43.94</v>
          </cell>
          <cell r="Q945">
            <v>1.3711</v>
          </cell>
        </row>
        <row r="946">
          <cell r="K946">
            <v>44.3</v>
          </cell>
          <cell r="Q946">
            <v>1.3823000000000001</v>
          </cell>
        </row>
        <row r="947">
          <cell r="K947">
            <v>44.73</v>
          </cell>
          <cell r="Q947">
            <v>1.3956999999999999</v>
          </cell>
        </row>
        <row r="948">
          <cell r="K948">
            <v>44.86</v>
          </cell>
          <cell r="Q948">
            <v>1.3997999999999999</v>
          </cell>
        </row>
        <row r="949">
          <cell r="K949">
            <v>44.45</v>
          </cell>
          <cell r="Q949">
            <v>1.387</v>
          </cell>
        </row>
        <row r="950">
          <cell r="K950">
            <v>43.28</v>
          </cell>
          <cell r="Q950">
            <v>1.3505</v>
          </cell>
        </row>
        <row r="951">
          <cell r="K951">
            <v>43.92</v>
          </cell>
          <cell r="Q951">
            <v>1.3704000000000001</v>
          </cell>
        </row>
        <row r="952">
          <cell r="K952">
            <v>43.83</v>
          </cell>
          <cell r="Q952">
            <v>1.3675999999999999</v>
          </cell>
        </row>
        <row r="953">
          <cell r="K953">
            <v>44.77</v>
          </cell>
          <cell r="Q953">
            <v>1.397</v>
          </cell>
        </row>
        <row r="954">
          <cell r="K954">
            <v>44.97</v>
          </cell>
          <cell r="Q954">
            <v>1.4032</v>
          </cell>
        </row>
        <row r="955">
          <cell r="K955">
            <v>45.26</v>
          </cell>
          <cell r="Q955">
            <v>1.4123000000000001</v>
          </cell>
        </row>
        <row r="956">
          <cell r="K956">
            <v>44.85</v>
          </cell>
          <cell r="Q956">
            <v>1.3995</v>
          </cell>
        </row>
        <row r="957">
          <cell r="K957">
            <v>44.6</v>
          </cell>
          <cell r="Q957">
            <v>1.3916999999999999</v>
          </cell>
        </row>
        <row r="958">
          <cell r="K958">
            <v>44.09</v>
          </cell>
          <cell r="Q958">
            <v>1.4489000000000001</v>
          </cell>
        </row>
        <row r="959">
          <cell r="K959">
            <v>46.09</v>
          </cell>
          <cell r="Q959">
            <v>1.5145999999999999</v>
          </cell>
        </row>
        <row r="960">
          <cell r="K960">
            <v>46.89</v>
          </cell>
          <cell r="Q960">
            <v>1.5408999999999999</v>
          </cell>
        </row>
        <row r="961">
          <cell r="K961">
            <v>47.56</v>
          </cell>
          <cell r="Q961">
            <v>1.5629</v>
          </cell>
        </row>
        <row r="962">
          <cell r="K962">
            <v>47.1</v>
          </cell>
          <cell r="Q962">
            <v>1.5478000000000001</v>
          </cell>
        </row>
        <row r="963">
          <cell r="K963">
            <v>47.11</v>
          </cell>
          <cell r="Q963">
            <v>1.5482</v>
          </cell>
        </row>
        <row r="964">
          <cell r="K964">
            <v>46.65</v>
          </cell>
          <cell r="Q964">
            <v>1.5329999999999999</v>
          </cell>
        </row>
        <row r="965">
          <cell r="K965">
            <v>46.36</v>
          </cell>
          <cell r="Q965">
            <v>1.5235000000000001</v>
          </cell>
        </row>
        <row r="966">
          <cell r="K966">
            <v>46.35</v>
          </cell>
          <cell r="Q966">
            <v>1.5232000000000001</v>
          </cell>
        </row>
        <row r="967">
          <cell r="K967">
            <v>46.96</v>
          </cell>
          <cell r="Q967">
            <v>1.5431999999999999</v>
          </cell>
        </row>
        <row r="968">
          <cell r="K968">
            <v>46.24</v>
          </cell>
          <cell r="Q968">
            <v>1.5196000000000001</v>
          </cell>
        </row>
        <row r="969">
          <cell r="K969">
            <v>47.08</v>
          </cell>
          <cell r="Q969">
            <v>1.5471999999999999</v>
          </cell>
        </row>
        <row r="970">
          <cell r="K970">
            <v>45.93</v>
          </cell>
          <cell r="Q970">
            <v>1.5094000000000001</v>
          </cell>
        </row>
        <row r="971">
          <cell r="K971">
            <v>44.39</v>
          </cell>
          <cell r="Q971">
            <v>1.4588000000000001</v>
          </cell>
        </row>
        <row r="972">
          <cell r="K972">
            <v>42.53</v>
          </cell>
          <cell r="Q972">
            <v>1.3976</v>
          </cell>
        </row>
        <row r="973">
          <cell r="K973">
            <v>43.1</v>
          </cell>
          <cell r="Q973">
            <v>1.4164000000000001</v>
          </cell>
        </row>
        <row r="974">
          <cell r="K974">
            <v>42.67</v>
          </cell>
          <cell r="Q974">
            <v>1.4021999999999999</v>
          </cell>
        </row>
        <row r="975">
          <cell r="K975">
            <v>42.92</v>
          </cell>
          <cell r="Q975">
            <v>1.4105000000000001</v>
          </cell>
        </row>
        <row r="976">
          <cell r="K976">
            <v>41.49</v>
          </cell>
          <cell r="Q976">
            <v>1.3634999999999999</v>
          </cell>
        </row>
        <row r="977">
          <cell r="K977">
            <v>40.9</v>
          </cell>
          <cell r="Q977">
            <v>1.3441000000000001</v>
          </cell>
        </row>
        <row r="978">
          <cell r="K978">
            <v>42.09</v>
          </cell>
          <cell r="Q978">
            <v>1.3832</v>
          </cell>
        </row>
        <row r="979">
          <cell r="K979">
            <v>42.65</v>
          </cell>
          <cell r="Q979">
            <v>1.4016</v>
          </cell>
        </row>
        <row r="980">
          <cell r="K980">
            <v>43.97</v>
          </cell>
          <cell r="Q980">
            <v>1.4450000000000001</v>
          </cell>
        </row>
        <row r="981">
          <cell r="K981">
            <v>42.54</v>
          </cell>
          <cell r="Q981">
            <v>1.3979999999999999</v>
          </cell>
        </row>
        <row r="982">
          <cell r="K982">
            <v>42.3</v>
          </cell>
          <cell r="Q982">
            <v>1.3900999999999999</v>
          </cell>
        </row>
        <row r="983">
          <cell r="K983">
            <v>41.53</v>
          </cell>
          <cell r="Q983">
            <v>1.3648</v>
          </cell>
        </row>
        <row r="984">
          <cell r="K984">
            <v>42.68</v>
          </cell>
          <cell r="Q984">
            <v>1.4026000000000001</v>
          </cell>
        </row>
        <row r="985">
          <cell r="K985">
            <v>42.55</v>
          </cell>
          <cell r="Q985">
            <v>1.3983000000000001</v>
          </cell>
        </row>
        <row r="986">
          <cell r="K986">
            <v>43.41</v>
          </cell>
          <cell r="Q986">
            <v>1.4266000000000001</v>
          </cell>
        </row>
        <row r="987">
          <cell r="K987">
            <v>43.36</v>
          </cell>
          <cell r="Q987">
            <v>1.4249000000000001</v>
          </cell>
        </row>
        <row r="988">
          <cell r="K988">
            <v>44.07</v>
          </cell>
          <cell r="Q988">
            <v>1.4482999999999999</v>
          </cell>
        </row>
        <row r="989">
          <cell r="K989">
            <v>44.33</v>
          </cell>
          <cell r="Q989">
            <v>1.4568000000000001</v>
          </cell>
        </row>
        <row r="990">
          <cell r="K990">
            <v>44.72</v>
          </cell>
          <cell r="Q990">
            <v>1.4696</v>
          </cell>
        </row>
        <row r="991">
          <cell r="K991">
            <v>45.11</v>
          </cell>
          <cell r="Q991">
            <v>1.4823999999999999</v>
          </cell>
        </row>
        <row r="992">
          <cell r="K992">
            <v>44.4</v>
          </cell>
          <cell r="Q992">
            <v>1.4591000000000001</v>
          </cell>
        </row>
        <row r="993">
          <cell r="K993">
            <v>43.13</v>
          </cell>
          <cell r="Q993">
            <v>1.4174</v>
          </cell>
        </row>
        <row r="994">
          <cell r="K994">
            <v>43.49</v>
          </cell>
          <cell r="Q994">
            <v>1.4292</v>
          </cell>
        </row>
        <row r="995">
          <cell r="K995">
            <v>43.17</v>
          </cell>
          <cell r="Q995">
            <v>1.4187000000000001</v>
          </cell>
        </row>
        <row r="996">
          <cell r="K996">
            <v>43.47</v>
          </cell>
          <cell r="Q996">
            <v>1.4285000000000001</v>
          </cell>
        </row>
        <row r="997">
          <cell r="K997">
            <v>43.66</v>
          </cell>
          <cell r="Q997">
            <v>1.4348000000000001</v>
          </cell>
        </row>
        <row r="998">
          <cell r="K998">
            <v>44.03</v>
          </cell>
          <cell r="Q998">
            <v>1.4469000000000001</v>
          </cell>
        </row>
        <row r="999">
          <cell r="K999">
            <v>44.34</v>
          </cell>
          <cell r="Q999">
            <v>1.4571000000000001</v>
          </cell>
        </row>
        <row r="1000">
          <cell r="K1000">
            <v>43.15</v>
          </cell>
          <cell r="Q1000">
            <v>1.4179999999999999</v>
          </cell>
        </row>
        <row r="1001">
          <cell r="K1001">
            <v>43.66</v>
          </cell>
          <cell r="Q1001">
            <v>1.4348000000000001</v>
          </cell>
        </row>
        <row r="1002">
          <cell r="K1002">
            <v>43.63</v>
          </cell>
          <cell r="Q1002">
            <v>1.4338</v>
          </cell>
        </row>
        <row r="1003">
          <cell r="K1003">
            <v>43.44</v>
          </cell>
          <cell r="Q1003">
            <v>1.4276</v>
          </cell>
        </row>
        <row r="1004">
          <cell r="K1004">
            <v>43.71</v>
          </cell>
          <cell r="Q1004">
            <v>1.4363999999999999</v>
          </cell>
        </row>
        <row r="1005">
          <cell r="K1005">
            <v>43.89</v>
          </cell>
          <cell r="Q1005">
            <v>1.4422999999999999</v>
          </cell>
        </row>
        <row r="1006">
          <cell r="K1006">
            <v>43.94</v>
          </cell>
          <cell r="Q1006">
            <v>1.444</v>
          </cell>
        </row>
        <row r="1007">
          <cell r="K1007">
            <v>43.26</v>
          </cell>
          <cell r="Q1007">
            <v>1.4216</v>
          </cell>
        </row>
        <row r="1008">
          <cell r="K1008">
            <v>44.1</v>
          </cell>
          <cell r="Q1008">
            <v>1.4492</v>
          </cell>
        </row>
        <row r="1009">
          <cell r="K1009">
            <v>44.66</v>
          </cell>
          <cell r="Q1009">
            <v>1.4676</v>
          </cell>
        </row>
        <row r="1010">
          <cell r="K1010">
            <v>43.72</v>
          </cell>
          <cell r="Q1010">
            <v>1.4368000000000001</v>
          </cell>
        </row>
        <row r="1011">
          <cell r="K1011">
            <v>42.46</v>
          </cell>
          <cell r="Q1011">
            <v>1.3953</v>
          </cell>
        </row>
        <row r="1012">
          <cell r="K1012">
            <v>42.32</v>
          </cell>
          <cell r="Q1012">
            <v>1.3907</v>
          </cell>
        </row>
        <row r="1013">
          <cell r="K1013">
            <v>42.48</v>
          </cell>
          <cell r="Q1013">
            <v>1.3959999999999999</v>
          </cell>
        </row>
        <row r="1014">
          <cell r="K1014">
            <v>42.25</v>
          </cell>
          <cell r="Q1014">
            <v>1.3884000000000001</v>
          </cell>
        </row>
        <row r="1015">
          <cell r="K1015">
            <v>40.9</v>
          </cell>
          <cell r="Q1015">
            <v>1.3441000000000001</v>
          </cell>
        </row>
        <row r="1016">
          <cell r="K1016">
            <v>39.92</v>
          </cell>
          <cell r="Q1016">
            <v>1.3119000000000001</v>
          </cell>
        </row>
        <row r="1017">
          <cell r="K1017">
            <v>40.6</v>
          </cell>
          <cell r="Q1017">
            <v>1.3342000000000001</v>
          </cell>
        </row>
        <row r="1018">
          <cell r="K1018">
            <v>40.46</v>
          </cell>
          <cell r="Q1018">
            <v>1.3295999999999999</v>
          </cell>
        </row>
        <row r="1019">
          <cell r="K1019">
            <v>40.58</v>
          </cell>
          <cell r="Q1019">
            <v>1.3832</v>
          </cell>
        </row>
        <row r="1020">
          <cell r="K1020">
            <v>41.62</v>
          </cell>
          <cell r="Q1020">
            <v>1.4187000000000001</v>
          </cell>
        </row>
        <row r="1021">
          <cell r="K1021">
            <v>42.61</v>
          </cell>
          <cell r="Q1021">
            <v>1.4523999999999999</v>
          </cell>
        </row>
        <row r="1022">
          <cell r="K1022">
            <v>43.22</v>
          </cell>
          <cell r="Q1022">
            <v>1.4732000000000001</v>
          </cell>
        </row>
        <row r="1023">
          <cell r="K1023">
            <v>42.94</v>
          </cell>
          <cell r="Q1023">
            <v>1.4637</v>
          </cell>
        </row>
        <row r="1024">
          <cell r="K1024">
            <v>42.43</v>
          </cell>
          <cell r="Q1024">
            <v>1.4462999999999999</v>
          </cell>
        </row>
        <row r="1025">
          <cell r="K1025">
            <v>42.93</v>
          </cell>
          <cell r="Q1025">
            <v>1.4633</v>
          </cell>
        </row>
        <row r="1026">
          <cell r="K1026">
            <v>42.89</v>
          </cell>
          <cell r="Q1026">
            <v>1.462</v>
          </cell>
        </row>
        <row r="1027">
          <cell r="K1027">
            <v>41.89</v>
          </cell>
          <cell r="Q1027">
            <v>1.4278999999999999</v>
          </cell>
        </row>
        <row r="1028">
          <cell r="K1028">
            <v>42.25</v>
          </cell>
          <cell r="Q1028">
            <v>1.4400999999999999</v>
          </cell>
        </row>
        <row r="1029">
          <cell r="K1029">
            <v>42.88</v>
          </cell>
          <cell r="Q1029">
            <v>1.4616</v>
          </cell>
        </row>
        <row r="1030">
          <cell r="K1030">
            <v>42.48</v>
          </cell>
          <cell r="Q1030">
            <v>1.448</v>
          </cell>
        </row>
        <row r="1031">
          <cell r="K1031">
            <v>42.54</v>
          </cell>
          <cell r="Q1031">
            <v>1.45</v>
          </cell>
        </row>
        <row r="1032">
          <cell r="K1032">
            <v>44.04</v>
          </cell>
          <cell r="Q1032">
            <v>1.5012000000000001</v>
          </cell>
        </row>
        <row r="1033">
          <cell r="K1033">
            <v>44.45</v>
          </cell>
          <cell r="Q1033">
            <v>1.5150999999999999</v>
          </cell>
        </row>
        <row r="1034">
          <cell r="K1034">
            <v>44.6</v>
          </cell>
          <cell r="Q1034">
            <v>1.5202</v>
          </cell>
        </row>
        <row r="1035">
          <cell r="K1035">
            <v>46.26</v>
          </cell>
          <cell r="Q1035">
            <v>1.5768</v>
          </cell>
        </row>
        <row r="1036">
          <cell r="K1036">
            <v>46.45</v>
          </cell>
          <cell r="Q1036">
            <v>1.5832999999999999</v>
          </cell>
        </row>
        <row r="1037">
          <cell r="K1037">
            <v>43.38</v>
          </cell>
          <cell r="Q1037">
            <v>1.4786999999999999</v>
          </cell>
        </row>
        <row r="1038">
          <cell r="K1038">
            <v>44.32</v>
          </cell>
          <cell r="Q1038">
            <v>1.5106999999999999</v>
          </cell>
        </row>
        <row r="1039">
          <cell r="K1039">
            <v>44.76</v>
          </cell>
          <cell r="Q1039">
            <v>1.5257000000000001</v>
          </cell>
        </row>
        <row r="1040">
          <cell r="K1040">
            <v>44.03</v>
          </cell>
          <cell r="Q1040">
            <v>1.5007999999999999</v>
          </cell>
        </row>
        <row r="1041">
          <cell r="K1041">
            <v>44.51</v>
          </cell>
          <cell r="Q1041">
            <v>1.5172000000000001</v>
          </cell>
        </row>
        <row r="1042">
          <cell r="K1042">
            <v>43.47</v>
          </cell>
          <cell r="Q1042">
            <v>1.4817</v>
          </cell>
        </row>
        <row r="1043">
          <cell r="K1043">
            <v>42.82</v>
          </cell>
          <cell r="Q1043">
            <v>1.4596</v>
          </cell>
        </row>
        <row r="1044">
          <cell r="K1044">
            <v>41.02</v>
          </cell>
          <cell r="Q1044">
            <v>1.3982000000000001</v>
          </cell>
        </row>
        <row r="1045">
          <cell r="K1045">
            <v>39.11</v>
          </cell>
          <cell r="Q1045">
            <v>1.3331</v>
          </cell>
        </row>
        <row r="1046">
          <cell r="K1046">
            <v>41.35</v>
          </cell>
          <cell r="Q1046">
            <v>1.4095</v>
          </cell>
        </row>
        <row r="1047">
          <cell r="K1047">
            <v>40.56</v>
          </cell>
          <cell r="Q1047">
            <v>1.3825000000000001</v>
          </cell>
        </row>
        <row r="1048">
          <cell r="K1048">
            <v>41.09</v>
          </cell>
          <cell r="Q1048">
            <v>1.4006000000000001</v>
          </cell>
        </row>
        <row r="1049">
          <cell r="K1049">
            <v>40.64</v>
          </cell>
          <cell r="Q1049">
            <v>1.3853</v>
          </cell>
        </row>
        <row r="1050">
          <cell r="K1050">
            <v>39.909999999999997</v>
          </cell>
          <cell r="Q1050">
            <v>1.3604000000000001</v>
          </cell>
        </row>
        <row r="1051">
          <cell r="K1051">
            <v>39.159999999999997</v>
          </cell>
          <cell r="Q1051">
            <v>1.3348</v>
          </cell>
        </row>
        <row r="1052">
          <cell r="K1052">
            <v>38.619999999999997</v>
          </cell>
          <cell r="Q1052">
            <v>1.3164</v>
          </cell>
        </row>
        <row r="1053">
          <cell r="K1053">
            <v>37.56</v>
          </cell>
          <cell r="Q1053">
            <v>1.2803</v>
          </cell>
        </row>
        <row r="1054">
          <cell r="K1054">
            <v>35.39</v>
          </cell>
          <cell r="Q1054">
            <v>1.2062999999999999</v>
          </cell>
        </row>
        <row r="1055">
          <cell r="K1055">
            <v>36.89</v>
          </cell>
          <cell r="Q1055">
            <v>1.2574000000000001</v>
          </cell>
        </row>
        <row r="1056">
          <cell r="K1056">
            <v>36.07</v>
          </cell>
          <cell r="Q1056">
            <v>1.2295</v>
          </cell>
        </row>
        <row r="1057">
          <cell r="K1057">
            <v>36.82</v>
          </cell>
          <cell r="Q1057">
            <v>1.2551000000000001</v>
          </cell>
        </row>
        <row r="1058">
          <cell r="K1058">
            <v>38.049999999999997</v>
          </cell>
          <cell r="Q1058">
            <v>1.2969999999999999</v>
          </cell>
        </row>
        <row r="1059">
          <cell r="K1059">
            <v>40.07</v>
          </cell>
          <cell r="Q1059">
            <v>1.3657999999999999</v>
          </cell>
        </row>
        <row r="1060">
          <cell r="K1060">
            <v>38.130000000000003</v>
          </cell>
          <cell r="Q1060">
            <v>1.2997000000000001</v>
          </cell>
        </row>
        <row r="1061">
          <cell r="K1061">
            <v>33.9</v>
          </cell>
          <cell r="Q1061">
            <v>1.1555</v>
          </cell>
        </row>
        <row r="1062">
          <cell r="K1062">
            <v>35.36</v>
          </cell>
          <cell r="Q1062">
            <v>1.2053</v>
          </cell>
        </row>
        <row r="1063">
          <cell r="K1063">
            <v>35.67</v>
          </cell>
          <cell r="Q1063">
            <v>1.2159</v>
          </cell>
        </row>
        <row r="1064">
          <cell r="K1064">
            <v>34.659999999999997</v>
          </cell>
          <cell r="Q1064">
            <v>1.1814</v>
          </cell>
        </row>
        <row r="1065">
          <cell r="K1065">
            <v>35</v>
          </cell>
          <cell r="Q1065">
            <v>1.1930000000000001</v>
          </cell>
        </row>
        <row r="1066">
          <cell r="K1066">
            <v>35.4</v>
          </cell>
          <cell r="Q1066">
            <v>1.2067000000000001</v>
          </cell>
        </row>
        <row r="1067">
          <cell r="K1067">
            <v>35.15</v>
          </cell>
          <cell r="Q1067">
            <v>1.1980999999999999</v>
          </cell>
        </row>
        <row r="1068">
          <cell r="K1068">
            <v>37.42</v>
          </cell>
          <cell r="Q1068">
            <v>1.2755000000000001</v>
          </cell>
        </row>
        <row r="1069">
          <cell r="K1069">
            <v>37.53</v>
          </cell>
          <cell r="Q1069">
            <v>1.2793000000000001</v>
          </cell>
        </row>
        <row r="1070">
          <cell r="K1070">
            <v>36.85</v>
          </cell>
          <cell r="Q1070">
            <v>1.2561</v>
          </cell>
        </row>
        <row r="1071">
          <cell r="K1071">
            <v>38.78</v>
          </cell>
          <cell r="Q1071">
            <v>1.3219000000000001</v>
          </cell>
        </row>
        <row r="1072">
          <cell r="K1072">
            <v>38.24</v>
          </cell>
          <cell r="Q1072">
            <v>1.3035000000000001</v>
          </cell>
        </row>
        <row r="1073">
          <cell r="K1073">
            <v>37.659999999999997</v>
          </cell>
          <cell r="Q1073">
            <v>1.2837000000000001</v>
          </cell>
        </row>
        <row r="1074">
          <cell r="K1074">
            <v>38.1</v>
          </cell>
          <cell r="Q1074">
            <v>1.2987</v>
          </cell>
        </row>
        <row r="1075">
          <cell r="K1075">
            <v>37.340000000000003</v>
          </cell>
          <cell r="Q1075">
            <v>1.2727999999999999</v>
          </cell>
        </row>
        <row r="1076">
          <cell r="K1076">
            <v>35.86</v>
          </cell>
          <cell r="Q1076">
            <v>1.2222999999999999</v>
          </cell>
        </row>
        <row r="1077">
          <cell r="K1077">
            <v>35.75</v>
          </cell>
          <cell r="Q1077">
            <v>1.2185999999999999</v>
          </cell>
        </row>
        <row r="1078">
          <cell r="K1078">
            <v>35.380000000000003</v>
          </cell>
          <cell r="Q1078">
            <v>1.206</v>
          </cell>
        </row>
        <row r="1079">
          <cell r="K1079">
            <v>35.299999999999997</v>
          </cell>
          <cell r="Q1079">
            <v>1.2032</v>
          </cell>
        </row>
        <row r="1080">
          <cell r="K1080">
            <v>34.69</v>
          </cell>
          <cell r="Q1080">
            <v>1.1825000000000001</v>
          </cell>
        </row>
        <row r="1081">
          <cell r="K1081">
            <v>33.020000000000003</v>
          </cell>
          <cell r="Q1081">
            <v>1.1254999999999999</v>
          </cell>
        </row>
        <row r="1082">
          <cell r="K1082">
            <v>33.07</v>
          </cell>
          <cell r="Q1082">
            <v>1.1343000000000001</v>
          </cell>
        </row>
        <row r="1083">
          <cell r="K1083">
            <v>33.24</v>
          </cell>
          <cell r="Q1083">
            <v>1.1400999999999999</v>
          </cell>
        </row>
        <row r="1084">
          <cell r="K1084">
            <v>33.35</v>
          </cell>
          <cell r="Q1084">
            <v>1.1438999999999999</v>
          </cell>
        </row>
        <row r="1085">
          <cell r="K1085">
            <v>33.75</v>
          </cell>
          <cell r="Q1085">
            <v>1.1576</v>
          </cell>
        </row>
        <row r="1086">
          <cell r="K1086">
            <v>35.159999999999997</v>
          </cell>
          <cell r="Q1086">
            <v>1.206</v>
          </cell>
        </row>
        <row r="1087">
          <cell r="K1087">
            <v>35.630000000000003</v>
          </cell>
          <cell r="Q1087">
            <v>1.2221</v>
          </cell>
        </row>
        <row r="1088">
          <cell r="K1088">
            <v>35.51</v>
          </cell>
          <cell r="Q1088">
            <v>1.218</v>
          </cell>
        </row>
        <row r="1089">
          <cell r="K1089">
            <v>35.57</v>
          </cell>
          <cell r="Q1089">
            <v>1.22</v>
          </cell>
        </row>
        <row r="1090">
          <cell r="K1090">
            <v>35.909999999999997</v>
          </cell>
          <cell r="Q1090">
            <v>1.2317</v>
          </cell>
        </row>
        <row r="1091">
          <cell r="K1091">
            <v>35.880000000000003</v>
          </cell>
          <cell r="Q1091">
            <v>1.2306999999999999</v>
          </cell>
        </row>
        <row r="1092">
          <cell r="K1092">
            <v>36.29</v>
          </cell>
          <cell r="Q1092">
            <v>1.2446999999999999</v>
          </cell>
        </row>
        <row r="1093">
          <cell r="K1093">
            <v>35.26</v>
          </cell>
          <cell r="Q1093">
            <v>1.2094</v>
          </cell>
        </row>
        <row r="1094">
          <cell r="K1094">
            <v>36.090000000000003</v>
          </cell>
          <cell r="Q1094">
            <v>1.2379</v>
          </cell>
        </row>
        <row r="1095">
          <cell r="K1095">
            <v>37.39</v>
          </cell>
          <cell r="Q1095">
            <v>1.2825</v>
          </cell>
        </row>
        <row r="1096">
          <cell r="K1096">
            <v>36.61</v>
          </cell>
          <cell r="Q1096">
            <v>1.2557</v>
          </cell>
        </row>
        <row r="1097">
          <cell r="K1097">
            <v>37.86</v>
          </cell>
          <cell r="Q1097">
            <v>1.2986</v>
          </cell>
        </row>
        <row r="1098">
          <cell r="K1098">
            <v>38.04</v>
          </cell>
          <cell r="Q1098">
            <v>1.3048</v>
          </cell>
        </row>
        <row r="1099">
          <cell r="K1099">
            <v>37.96</v>
          </cell>
          <cell r="Q1099">
            <v>1.302</v>
          </cell>
        </row>
        <row r="1100">
          <cell r="K1100">
            <v>37.380000000000003</v>
          </cell>
          <cell r="Q1100">
            <v>1.2821</v>
          </cell>
        </row>
        <row r="1101">
          <cell r="K1101">
            <v>37.33</v>
          </cell>
          <cell r="Q1101">
            <v>1.2804</v>
          </cell>
        </row>
        <row r="1102">
          <cell r="K1102">
            <v>38.880000000000003</v>
          </cell>
          <cell r="Q1102">
            <v>1.3335999999999999</v>
          </cell>
        </row>
        <row r="1103">
          <cell r="K1103">
            <v>39.159999999999997</v>
          </cell>
          <cell r="Q1103">
            <v>1.3431999999999999</v>
          </cell>
        </row>
        <row r="1104">
          <cell r="K1104">
            <v>41.13</v>
          </cell>
          <cell r="Q1104">
            <v>1.4107000000000001</v>
          </cell>
        </row>
        <row r="1105">
          <cell r="K1105">
            <v>40.950000000000003</v>
          </cell>
          <cell r="Q1105">
            <v>1.4046000000000001</v>
          </cell>
        </row>
        <row r="1106">
          <cell r="K1106">
            <v>41.86</v>
          </cell>
          <cell r="Q1106">
            <v>1.4358</v>
          </cell>
        </row>
        <row r="1107">
          <cell r="K1107">
            <v>41.49</v>
          </cell>
          <cell r="Q1107">
            <v>1.4231</v>
          </cell>
        </row>
        <row r="1108">
          <cell r="K1108">
            <v>41.63</v>
          </cell>
          <cell r="Q1108">
            <v>1.4278999999999999</v>
          </cell>
        </row>
        <row r="1109">
          <cell r="K1109">
            <v>41.07</v>
          </cell>
          <cell r="Q1109">
            <v>1.4087000000000001</v>
          </cell>
        </row>
        <row r="1110">
          <cell r="K1110">
            <v>40.76</v>
          </cell>
          <cell r="Q1110">
            <v>1.3980999999999999</v>
          </cell>
        </row>
        <row r="1111">
          <cell r="K1111">
            <v>39.380000000000003</v>
          </cell>
          <cell r="Q1111">
            <v>1.3507</v>
          </cell>
        </row>
        <row r="1112">
          <cell r="K1112">
            <v>39.479999999999997</v>
          </cell>
          <cell r="Q1112">
            <v>1.3542000000000001</v>
          </cell>
        </row>
        <row r="1113">
          <cell r="K1113">
            <v>39.49</v>
          </cell>
          <cell r="Q1113">
            <v>1.3545</v>
          </cell>
        </row>
        <row r="1114">
          <cell r="K1114">
            <v>39.380000000000003</v>
          </cell>
          <cell r="Q1114">
            <v>1.3507</v>
          </cell>
        </row>
        <row r="1115">
          <cell r="K1115">
            <v>40.17</v>
          </cell>
          <cell r="Q1115">
            <v>1.3777999999999999</v>
          </cell>
        </row>
        <row r="1116">
          <cell r="K1116">
            <v>39.54</v>
          </cell>
          <cell r="Q1116">
            <v>1.3562000000000001</v>
          </cell>
        </row>
        <row r="1117">
          <cell r="K1117">
            <v>38.69</v>
          </cell>
          <cell r="Q1117">
            <v>1.3270999999999999</v>
          </cell>
        </row>
        <row r="1118">
          <cell r="K1118">
            <v>38.229999999999997</v>
          </cell>
          <cell r="Q1118">
            <v>1.3112999999999999</v>
          </cell>
        </row>
        <row r="1119">
          <cell r="K1119">
            <v>38.31</v>
          </cell>
          <cell r="Q1119">
            <v>1.3140000000000001</v>
          </cell>
        </row>
        <row r="1120">
          <cell r="K1120">
            <v>38.159999999999997</v>
          </cell>
          <cell r="Q1120">
            <v>1.3089</v>
          </cell>
        </row>
        <row r="1121">
          <cell r="K1121">
            <v>37.39</v>
          </cell>
          <cell r="Q1121">
            <v>1.2825</v>
          </cell>
        </row>
        <row r="1122">
          <cell r="K1122">
            <v>36.75</v>
          </cell>
          <cell r="Q1122">
            <v>1.2605</v>
          </cell>
        </row>
        <row r="1123">
          <cell r="K1123">
            <v>37.97</v>
          </cell>
          <cell r="Q1123">
            <v>1.3024</v>
          </cell>
        </row>
        <row r="1124">
          <cell r="K1124">
            <v>37.65</v>
          </cell>
          <cell r="Q1124">
            <v>1.2914000000000001</v>
          </cell>
        </row>
        <row r="1125">
          <cell r="K1125">
            <v>37.630000000000003</v>
          </cell>
          <cell r="Q1125">
            <v>1.2907</v>
          </cell>
        </row>
        <row r="1126">
          <cell r="K1126">
            <v>39.19</v>
          </cell>
          <cell r="Q1126">
            <v>1.3442000000000001</v>
          </cell>
        </row>
        <row r="1127">
          <cell r="K1127">
            <v>39.79</v>
          </cell>
          <cell r="Q1127">
            <v>1.3648</v>
          </cell>
        </row>
        <row r="1128">
          <cell r="K1128">
            <v>40.549999999999997</v>
          </cell>
          <cell r="Q1128">
            <v>1.3909</v>
          </cell>
        </row>
        <row r="1129">
          <cell r="K1129">
            <v>39.549999999999997</v>
          </cell>
          <cell r="Q1129">
            <v>1.3566</v>
          </cell>
        </row>
        <row r="1130">
          <cell r="K1130">
            <v>39.86</v>
          </cell>
          <cell r="Q1130">
            <v>1.3672</v>
          </cell>
        </row>
        <row r="1131">
          <cell r="K1131">
            <v>39.909999999999997</v>
          </cell>
          <cell r="Q1131">
            <v>1.3689</v>
          </cell>
        </row>
        <row r="1132">
          <cell r="K1132">
            <v>41.1</v>
          </cell>
          <cell r="Q1132">
            <v>1.4097</v>
          </cell>
        </row>
        <row r="1133">
          <cell r="K1133">
            <v>41.32</v>
          </cell>
          <cell r="Q1133">
            <v>1.4173</v>
          </cell>
        </row>
        <row r="1134">
          <cell r="K1134">
            <v>41.45</v>
          </cell>
          <cell r="Q1134">
            <v>1.4217</v>
          </cell>
        </row>
        <row r="1135">
          <cell r="K1135">
            <v>41.13</v>
          </cell>
          <cell r="Q1135">
            <v>1.4107000000000001</v>
          </cell>
        </row>
        <row r="1136">
          <cell r="K1136">
            <v>40.9</v>
          </cell>
          <cell r="Q1136">
            <v>1.4029</v>
          </cell>
        </row>
        <row r="1137">
          <cell r="K1137">
            <v>41.28</v>
          </cell>
          <cell r="Q1137">
            <v>1.4158999999999999</v>
          </cell>
        </row>
        <row r="1138">
          <cell r="K1138">
            <v>42.21</v>
          </cell>
          <cell r="Q1138">
            <v>1.4478</v>
          </cell>
        </row>
        <row r="1139">
          <cell r="K1139">
            <v>42.99</v>
          </cell>
          <cell r="Q1139">
            <v>1.4744999999999999</v>
          </cell>
        </row>
        <row r="1140">
          <cell r="K1140">
            <v>42.88</v>
          </cell>
          <cell r="Q1140">
            <v>1.4708000000000001</v>
          </cell>
        </row>
        <row r="1141">
          <cell r="K1141">
            <v>42.77</v>
          </cell>
          <cell r="Q1141">
            <v>1.4670000000000001</v>
          </cell>
        </row>
        <row r="1142">
          <cell r="K1142">
            <v>44.21</v>
          </cell>
          <cell r="Q1142">
            <v>1.5164</v>
          </cell>
        </row>
        <row r="1143">
          <cell r="K1143">
            <v>43.65</v>
          </cell>
          <cell r="Q1143">
            <v>1.4972000000000001</v>
          </cell>
        </row>
        <row r="1144">
          <cell r="K1144">
            <v>44.31</v>
          </cell>
          <cell r="Q1144">
            <v>1.5198</v>
          </cell>
        </row>
        <row r="1145">
          <cell r="K1145">
            <v>44.85</v>
          </cell>
          <cell r="Q1145">
            <v>1.5383</v>
          </cell>
        </row>
        <row r="1146">
          <cell r="K1146">
            <v>44.47</v>
          </cell>
          <cell r="Q1146">
            <v>1.5358000000000001</v>
          </cell>
        </row>
        <row r="1147">
          <cell r="K1147">
            <v>45.18</v>
          </cell>
          <cell r="Q1147">
            <v>1.5603</v>
          </cell>
        </row>
        <row r="1148">
          <cell r="K1148">
            <v>43.94</v>
          </cell>
          <cell r="Q1148">
            <v>1.5175000000000001</v>
          </cell>
        </row>
        <row r="1149">
          <cell r="K1149">
            <v>46.13</v>
          </cell>
          <cell r="Q1149">
            <v>1.5931</v>
          </cell>
        </row>
        <row r="1150">
          <cell r="K1150">
            <v>46.08</v>
          </cell>
          <cell r="Q1150">
            <v>1.5913999999999999</v>
          </cell>
        </row>
        <row r="1151">
          <cell r="K1151">
            <v>45.64</v>
          </cell>
          <cell r="Q1151">
            <v>1.5762</v>
          </cell>
        </row>
        <row r="1152">
          <cell r="K1152">
            <v>46.61</v>
          </cell>
          <cell r="Q1152">
            <v>1.6096999999999999</v>
          </cell>
        </row>
        <row r="1153">
          <cell r="K1153">
            <v>46.64</v>
          </cell>
          <cell r="Q1153">
            <v>1.6107</v>
          </cell>
        </row>
        <row r="1154">
          <cell r="K1154">
            <v>46.82</v>
          </cell>
          <cell r="Q1154">
            <v>1.6169</v>
          </cell>
        </row>
        <row r="1155">
          <cell r="K1155">
            <v>48.15</v>
          </cell>
          <cell r="Q1155">
            <v>1.6629</v>
          </cell>
        </row>
        <row r="1156">
          <cell r="K1156">
            <v>48.14</v>
          </cell>
          <cell r="Q1156">
            <v>1.6625000000000001</v>
          </cell>
        </row>
        <row r="1157">
          <cell r="K1157">
            <v>48.6</v>
          </cell>
          <cell r="Q1157">
            <v>1.6783999999999999</v>
          </cell>
        </row>
        <row r="1158">
          <cell r="K1158">
            <v>48.31</v>
          </cell>
          <cell r="Q1158">
            <v>1.6684000000000001</v>
          </cell>
        </row>
        <row r="1159">
          <cell r="K1159">
            <v>47.47</v>
          </cell>
          <cell r="Q1159">
            <v>1.6394</v>
          </cell>
        </row>
        <row r="1160">
          <cell r="K1160">
            <v>48.81</v>
          </cell>
          <cell r="Q1160">
            <v>1.6857</v>
          </cell>
        </row>
        <row r="1161">
          <cell r="K1161">
            <v>47.95</v>
          </cell>
          <cell r="Q1161">
            <v>1.6559999999999999</v>
          </cell>
        </row>
        <row r="1162">
          <cell r="K1162">
            <v>48.59</v>
          </cell>
          <cell r="Q1162">
            <v>1.6780999999999999</v>
          </cell>
        </row>
        <row r="1163">
          <cell r="K1163">
            <v>47.97</v>
          </cell>
          <cell r="Q1163">
            <v>1.6567000000000001</v>
          </cell>
        </row>
        <row r="1164">
          <cell r="K1164">
            <v>52.03</v>
          </cell>
          <cell r="Q1164">
            <v>1.7968999999999999</v>
          </cell>
        </row>
        <row r="1165">
          <cell r="K1165">
            <v>54</v>
          </cell>
          <cell r="Q1165">
            <v>1.8649</v>
          </cell>
        </row>
        <row r="1166">
          <cell r="K1166">
            <v>53.48</v>
          </cell>
          <cell r="Q1166">
            <v>1.847</v>
          </cell>
        </row>
        <row r="1167">
          <cell r="K1167">
            <v>53.76</v>
          </cell>
          <cell r="Q1167">
            <v>1.8566</v>
          </cell>
        </row>
        <row r="1168">
          <cell r="K1168">
            <v>54.32</v>
          </cell>
          <cell r="Q1168">
            <v>1.8759999999999999</v>
          </cell>
        </row>
        <row r="1169">
          <cell r="K1169">
            <v>55.47</v>
          </cell>
          <cell r="Q1169">
            <v>1.9157</v>
          </cell>
        </row>
        <row r="1170">
          <cell r="K1170">
            <v>55.72</v>
          </cell>
          <cell r="Q1170">
            <v>1.9242999999999999</v>
          </cell>
        </row>
        <row r="1171">
          <cell r="K1171">
            <v>58.26</v>
          </cell>
          <cell r="Q1171">
            <v>2.012</v>
          </cell>
        </row>
        <row r="1172">
          <cell r="K1172">
            <v>58.77</v>
          </cell>
          <cell r="Q1172">
            <v>2.0295999999999998</v>
          </cell>
        </row>
        <row r="1173">
          <cell r="K1173">
            <v>58.29</v>
          </cell>
          <cell r="Q1173">
            <v>2.0131000000000001</v>
          </cell>
        </row>
        <row r="1174">
          <cell r="K1174">
            <v>58.33</v>
          </cell>
          <cell r="Q1174">
            <v>2.0144000000000002</v>
          </cell>
        </row>
        <row r="1175">
          <cell r="K1175">
            <v>59.09</v>
          </cell>
          <cell r="Q1175">
            <v>2.0407000000000002</v>
          </cell>
        </row>
        <row r="1176">
          <cell r="K1176">
            <v>59.56</v>
          </cell>
          <cell r="Q1176">
            <v>2.0569000000000002</v>
          </cell>
        </row>
        <row r="1177">
          <cell r="K1177">
            <v>57.65</v>
          </cell>
          <cell r="Q1177">
            <v>1.9910000000000001</v>
          </cell>
        </row>
        <row r="1178">
          <cell r="K1178">
            <v>57.49</v>
          </cell>
          <cell r="Q1178">
            <v>1.9854000000000001</v>
          </cell>
        </row>
        <row r="1179">
          <cell r="K1179">
            <v>57.63</v>
          </cell>
          <cell r="Q1179">
            <v>1.9903</v>
          </cell>
        </row>
        <row r="1180">
          <cell r="K1180">
            <v>59.19</v>
          </cell>
          <cell r="Q1180">
            <v>2.0442</v>
          </cell>
        </row>
        <row r="1181">
          <cell r="K1181">
            <v>61.87</v>
          </cell>
          <cell r="Q1181">
            <v>2.1366999999999998</v>
          </cell>
        </row>
        <row r="1182">
          <cell r="K1182">
            <v>61.73</v>
          </cell>
          <cell r="Q1182">
            <v>2.1318999999999999</v>
          </cell>
        </row>
        <row r="1183">
          <cell r="K1183">
            <v>60.95</v>
          </cell>
          <cell r="Q1183">
            <v>2.1049000000000002</v>
          </cell>
        </row>
        <row r="1184">
          <cell r="K1184">
            <v>60.87</v>
          </cell>
          <cell r="Q1184">
            <v>2.1021999999999998</v>
          </cell>
        </row>
        <row r="1185">
          <cell r="K1185">
            <v>63.3</v>
          </cell>
          <cell r="Q1185">
            <v>2.1861000000000002</v>
          </cell>
        </row>
        <row r="1186">
          <cell r="K1186">
            <v>61.52</v>
          </cell>
          <cell r="Q1186">
            <v>2.1246</v>
          </cell>
        </row>
        <row r="1187">
          <cell r="K1187">
            <v>61.39</v>
          </cell>
          <cell r="Q1187">
            <v>2.1200999999999999</v>
          </cell>
        </row>
        <row r="1188">
          <cell r="K1188">
            <v>61.29</v>
          </cell>
          <cell r="Q1188">
            <v>2.1166999999999998</v>
          </cell>
        </row>
        <row r="1189">
          <cell r="K1189">
            <v>61.99</v>
          </cell>
          <cell r="Q1189">
            <v>2.1408</v>
          </cell>
        </row>
        <row r="1190">
          <cell r="K1190">
            <v>62.34</v>
          </cell>
          <cell r="Q1190">
            <v>2.1528999999999998</v>
          </cell>
        </row>
        <row r="1191">
          <cell r="K1191">
            <v>63</v>
          </cell>
          <cell r="Q1191">
            <v>2.1757</v>
          </cell>
        </row>
        <row r="1192">
          <cell r="K1192">
            <v>63.31</v>
          </cell>
          <cell r="Q1192">
            <v>2.1863999999999999</v>
          </cell>
        </row>
        <row r="1193">
          <cell r="K1193">
            <v>62.57</v>
          </cell>
          <cell r="Q1193">
            <v>2.1608999999999998</v>
          </cell>
        </row>
        <row r="1194">
          <cell r="K1194">
            <v>61.67</v>
          </cell>
          <cell r="Q1194">
            <v>2.1297999999999999</v>
          </cell>
        </row>
        <row r="1195">
          <cell r="K1195">
            <v>62.89</v>
          </cell>
          <cell r="Q1195">
            <v>2.1718999999999999</v>
          </cell>
        </row>
        <row r="1196">
          <cell r="K1196">
            <v>62.66</v>
          </cell>
          <cell r="Q1196">
            <v>2.1640000000000001</v>
          </cell>
        </row>
        <row r="1197">
          <cell r="K1197">
            <v>63.99</v>
          </cell>
          <cell r="Q1197">
            <v>2.2099000000000002</v>
          </cell>
        </row>
        <row r="1198">
          <cell r="K1198">
            <v>63.52</v>
          </cell>
          <cell r="Q1198">
            <v>2.1937000000000002</v>
          </cell>
        </row>
        <row r="1199">
          <cell r="K1199">
            <v>62.22</v>
          </cell>
          <cell r="Q1199">
            <v>2.1488</v>
          </cell>
        </row>
        <row r="1200">
          <cell r="K1200">
            <v>63.05</v>
          </cell>
          <cell r="Q1200">
            <v>2.1775000000000002</v>
          </cell>
        </row>
        <row r="1201">
          <cell r="K1201">
            <v>63.58</v>
          </cell>
          <cell r="Q1201">
            <v>2.1958000000000002</v>
          </cell>
        </row>
        <row r="1202">
          <cell r="K1202">
            <v>64.06</v>
          </cell>
          <cell r="Q1202">
            <v>2.2122999999999999</v>
          </cell>
        </row>
        <row r="1203">
          <cell r="K1203">
            <v>65.38</v>
          </cell>
          <cell r="Q1203">
            <v>2.2578999999999998</v>
          </cell>
        </row>
        <row r="1204">
          <cell r="K1204">
            <v>65.75</v>
          </cell>
          <cell r="Q1204">
            <v>2.2707000000000002</v>
          </cell>
        </row>
        <row r="1205">
          <cell r="K1205">
            <v>65.81</v>
          </cell>
          <cell r="Q1205">
            <v>2.2728000000000002</v>
          </cell>
        </row>
        <row r="1206">
          <cell r="K1206">
            <v>65.069999999999993</v>
          </cell>
          <cell r="Q1206">
            <v>2.2471999999999999</v>
          </cell>
        </row>
        <row r="1207">
          <cell r="K1207">
            <v>65.02</v>
          </cell>
          <cell r="Q1207">
            <v>2.2454999999999998</v>
          </cell>
        </row>
        <row r="1208">
          <cell r="K1208">
            <v>66.31</v>
          </cell>
          <cell r="Q1208">
            <v>2.29</v>
          </cell>
        </row>
        <row r="1209">
          <cell r="K1209">
            <v>66.89</v>
          </cell>
          <cell r="Q1209">
            <v>2.3100999999999998</v>
          </cell>
        </row>
        <row r="1210">
          <cell r="K1210">
            <v>67.25</v>
          </cell>
          <cell r="Q1210">
            <v>2.3180000000000001</v>
          </cell>
        </row>
        <row r="1211">
          <cell r="K1211">
            <v>66.87</v>
          </cell>
          <cell r="Q1211">
            <v>2.3048999999999999</v>
          </cell>
        </row>
        <row r="1212">
          <cell r="K1212">
            <v>66.8</v>
          </cell>
          <cell r="Q1212">
            <v>2.3025000000000002</v>
          </cell>
        </row>
        <row r="1213">
          <cell r="K1213">
            <v>66.069999999999993</v>
          </cell>
          <cell r="Q1213">
            <v>2.2772999999999999</v>
          </cell>
        </row>
        <row r="1214">
          <cell r="K1214">
            <v>63.72</v>
          </cell>
          <cell r="Q1214">
            <v>2.1962999999999999</v>
          </cell>
        </row>
        <row r="1215">
          <cell r="K1215">
            <v>65.040000000000006</v>
          </cell>
          <cell r="Q1215">
            <v>2.2418</v>
          </cell>
        </row>
        <row r="1216">
          <cell r="K1216">
            <v>65.2</v>
          </cell>
          <cell r="Q1216">
            <v>2.2473999999999998</v>
          </cell>
        </row>
        <row r="1217">
          <cell r="K1217">
            <v>66.400000000000006</v>
          </cell>
          <cell r="Q1217">
            <v>2.2887</v>
          </cell>
        </row>
        <row r="1218">
          <cell r="K1218">
            <v>67.38</v>
          </cell>
          <cell r="Q1218">
            <v>2.3224999999999998</v>
          </cell>
        </row>
        <row r="1219">
          <cell r="K1219">
            <v>67.13</v>
          </cell>
          <cell r="Q1219">
            <v>2.3138999999999998</v>
          </cell>
        </row>
        <row r="1220">
          <cell r="K1220">
            <v>69.31</v>
          </cell>
          <cell r="Q1220">
            <v>2.3889999999999998</v>
          </cell>
        </row>
        <row r="1221">
          <cell r="K1221">
            <v>69.849999999999994</v>
          </cell>
          <cell r="Q1221">
            <v>2.4076</v>
          </cell>
        </row>
        <row r="1222">
          <cell r="K1222">
            <v>68.260000000000005</v>
          </cell>
          <cell r="Q1222">
            <v>2.3527999999999998</v>
          </cell>
        </row>
        <row r="1223">
          <cell r="K1223">
            <v>67.760000000000005</v>
          </cell>
          <cell r="Q1223">
            <v>2.3355999999999999</v>
          </cell>
        </row>
        <row r="1224">
          <cell r="K1224">
            <v>67.510000000000005</v>
          </cell>
          <cell r="Q1224">
            <v>2.327</v>
          </cell>
        </row>
        <row r="1225">
          <cell r="K1225">
            <v>68.25</v>
          </cell>
          <cell r="Q1225">
            <v>2.3525</v>
          </cell>
        </row>
        <row r="1226">
          <cell r="K1226">
            <v>68.13</v>
          </cell>
          <cell r="Q1226">
            <v>2.3483000000000001</v>
          </cell>
        </row>
        <row r="1227">
          <cell r="K1227">
            <v>71.52</v>
          </cell>
          <cell r="Q1227">
            <v>2.4651999999999998</v>
          </cell>
        </row>
        <row r="1228">
          <cell r="K1228">
            <v>70.87</v>
          </cell>
          <cell r="Q1228">
            <v>2.4428000000000001</v>
          </cell>
        </row>
        <row r="1229">
          <cell r="K1229">
            <v>71.459999999999994</v>
          </cell>
          <cell r="Q1229">
            <v>2.4630999999999998</v>
          </cell>
        </row>
        <row r="1230">
          <cell r="K1230">
            <v>73.900000000000006</v>
          </cell>
          <cell r="Q1230">
            <v>2.5472000000000001</v>
          </cell>
        </row>
        <row r="1231">
          <cell r="K1231">
            <v>74.099999999999994</v>
          </cell>
          <cell r="Q1231">
            <v>2.5541</v>
          </cell>
        </row>
        <row r="1232">
          <cell r="K1232">
            <v>74.64</v>
          </cell>
          <cell r="Q1232">
            <v>2.5727000000000002</v>
          </cell>
        </row>
        <row r="1233">
          <cell r="K1233">
            <v>75.930000000000007</v>
          </cell>
          <cell r="Q1233">
            <v>2.6172</v>
          </cell>
        </row>
        <row r="1234">
          <cell r="K1234">
            <v>76.45</v>
          </cell>
          <cell r="Q1234">
            <v>2.6351</v>
          </cell>
        </row>
        <row r="1235">
          <cell r="K1235">
            <v>77.709999999999994</v>
          </cell>
          <cell r="Q1235">
            <v>2.6785999999999999</v>
          </cell>
        </row>
        <row r="1236">
          <cell r="K1236">
            <v>77.37</v>
          </cell>
          <cell r="Q1236">
            <v>2.6667999999999998</v>
          </cell>
        </row>
        <row r="1237">
          <cell r="K1237">
            <v>76.8</v>
          </cell>
          <cell r="Q1237">
            <v>2.6472000000000002</v>
          </cell>
        </row>
        <row r="1238">
          <cell r="K1238">
            <v>79.45</v>
          </cell>
          <cell r="Q1238">
            <v>2.7385000000000002</v>
          </cell>
        </row>
        <row r="1239">
          <cell r="K1239">
            <v>77.86</v>
          </cell>
          <cell r="Q1239">
            <v>2.6837</v>
          </cell>
        </row>
        <row r="1240">
          <cell r="K1240">
            <v>79.599999999999994</v>
          </cell>
          <cell r="Q1240">
            <v>2.7437</v>
          </cell>
        </row>
        <row r="1241">
          <cell r="K1241">
            <v>78.95</v>
          </cell>
          <cell r="Q1241">
            <v>2.7212999999999998</v>
          </cell>
        </row>
        <row r="1242">
          <cell r="K1242">
            <v>80.7</v>
          </cell>
          <cell r="Q1242">
            <v>2.7816000000000001</v>
          </cell>
        </row>
        <row r="1243">
          <cell r="K1243">
            <v>81.400000000000006</v>
          </cell>
          <cell r="Q1243">
            <v>2.8056999999999999</v>
          </cell>
        </row>
        <row r="1244">
          <cell r="K1244">
            <v>80.180000000000007</v>
          </cell>
          <cell r="Q1244">
            <v>2.7637</v>
          </cell>
        </row>
        <row r="1245">
          <cell r="K1245">
            <v>79.8</v>
          </cell>
          <cell r="Q1245">
            <v>2.7505999999999999</v>
          </cell>
        </row>
        <row r="1246">
          <cell r="K1246">
            <v>79.39</v>
          </cell>
          <cell r="Q1246">
            <v>2.7364999999999999</v>
          </cell>
        </row>
        <row r="1247">
          <cell r="K1247">
            <v>77.89</v>
          </cell>
          <cell r="Q1247">
            <v>2.6848000000000001</v>
          </cell>
        </row>
        <row r="1248">
          <cell r="K1248">
            <v>79.83</v>
          </cell>
          <cell r="Q1248">
            <v>2.7515999999999998</v>
          </cell>
        </row>
        <row r="1249">
          <cell r="K1249">
            <v>79.569999999999993</v>
          </cell>
          <cell r="Q1249">
            <v>2.7427000000000001</v>
          </cell>
        </row>
        <row r="1250">
          <cell r="K1250">
            <v>77.03</v>
          </cell>
          <cell r="Q1250">
            <v>2.6551</v>
          </cell>
        </row>
        <row r="1251">
          <cell r="K1251">
            <v>79.56</v>
          </cell>
          <cell r="Q1251">
            <v>2.7423000000000002</v>
          </cell>
        </row>
        <row r="1252">
          <cell r="K1252">
            <v>81.86</v>
          </cell>
          <cell r="Q1252">
            <v>2.8216000000000001</v>
          </cell>
        </row>
        <row r="1253">
          <cell r="K1253">
            <v>80.739999999999995</v>
          </cell>
          <cell r="Q1253">
            <v>2.7829999999999999</v>
          </cell>
        </row>
        <row r="1254">
          <cell r="K1254">
            <v>79.88</v>
          </cell>
          <cell r="Q1254">
            <v>2.7534000000000001</v>
          </cell>
        </row>
        <row r="1255">
          <cell r="K1255">
            <v>79.819999999999993</v>
          </cell>
          <cell r="Q1255">
            <v>2.7513000000000001</v>
          </cell>
        </row>
        <row r="1256">
          <cell r="K1256">
            <v>78.319999999999993</v>
          </cell>
          <cell r="Q1256">
            <v>2.6996000000000002</v>
          </cell>
        </row>
        <row r="1257">
          <cell r="K1257">
            <v>73.75</v>
          </cell>
          <cell r="Q1257">
            <v>2.5421</v>
          </cell>
        </row>
        <row r="1258">
          <cell r="K1258">
            <v>76.05</v>
          </cell>
          <cell r="Q1258">
            <v>2.6213000000000002</v>
          </cell>
        </row>
        <row r="1259">
          <cell r="K1259">
            <v>76.03</v>
          </cell>
          <cell r="Q1259">
            <v>2.6206</v>
          </cell>
        </row>
        <row r="1260">
          <cell r="K1260">
            <v>75.44</v>
          </cell>
          <cell r="Q1260">
            <v>2.6002999999999998</v>
          </cell>
        </row>
        <row r="1261">
          <cell r="K1261">
            <v>74.41</v>
          </cell>
          <cell r="Q1261">
            <v>2.5648</v>
          </cell>
        </row>
        <row r="1262">
          <cell r="K1262">
            <v>78.28</v>
          </cell>
          <cell r="Q1262">
            <v>2.6981999999999999</v>
          </cell>
        </row>
        <row r="1263">
          <cell r="K1263">
            <v>76.81</v>
          </cell>
          <cell r="Q1263">
            <v>2.6475</v>
          </cell>
        </row>
        <row r="1264">
          <cell r="K1264">
            <v>79.39</v>
          </cell>
          <cell r="Q1264">
            <v>2.7364999999999999</v>
          </cell>
        </row>
        <row r="1265">
          <cell r="K1265">
            <v>78.61</v>
          </cell>
          <cell r="Q1265">
            <v>2.7096</v>
          </cell>
        </row>
        <row r="1266">
          <cell r="K1266">
            <v>79.56</v>
          </cell>
          <cell r="Q1266">
            <v>2.7423000000000002</v>
          </cell>
        </row>
        <row r="1267">
          <cell r="K1267">
            <v>80.2</v>
          </cell>
          <cell r="Q1267">
            <v>2.7644000000000002</v>
          </cell>
        </row>
        <row r="1268">
          <cell r="K1268">
            <v>80.650000000000006</v>
          </cell>
          <cell r="Q1268">
            <v>2.7799</v>
          </cell>
        </row>
        <row r="1269">
          <cell r="K1269">
            <v>80.72</v>
          </cell>
          <cell r="Q1269">
            <v>2.7823000000000002</v>
          </cell>
        </row>
        <row r="1270">
          <cell r="K1270">
            <v>82.26</v>
          </cell>
          <cell r="Q1270">
            <v>2.8353999999999999</v>
          </cell>
        </row>
        <row r="1271">
          <cell r="K1271">
            <v>79.900000000000006</v>
          </cell>
          <cell r="Q1271">
            <v>2.754</v>
          </cell>
        </row>
        <row r="1272">
          <cell r="K1272">
            <v>79.27</v>
          </cell>
          <cell r="Q1272">
            <v>2.7134</v>
          </cell>
        </row>
        <row r="1273">
          <cell r="K1273">
            <v>80.680000000000007</v>
          </cell>
          <cell r="Q1273">
            <v>2.7616999999999998</v>
          </cell>
        </row>
        <row r="1274">
          <cell r="K1274">
            <v>81.459999999999994</v>
          </cell>
          <cell r="Q1274">
            <v>2.7884000000000002</v>
          </cell>
        </row>
        <row r="1275">
          <cell r="K1275">
            <v>80.48</v>
          </cell>
          <cell r="Q1275">
            <v>2.7547999999999999</v>
          </cell>
        </row>
        <row r="1276">
          <cell r="K1276">
            <v>78.569999999999993</v>
          </cell>
          <cell r="Q1276">
            <v>2.6894</v>
          </cell>
        </row>
        <row r="1277">
          <cell r="K1277">
            <v>78.510000000000005</v>
          </cell>
          <cell r="Q1277">
            <v>2.6873999999999998</v>
          </cell>
        </row>
        <row r="1278">
          <cell r="K1278">
            <v>79.63</v>
          </cell>
          <cell r="Q1278">
            <v>2.7256999999999998</v>
          </cell>
        </row>
        <row r="1279">
          <cell r="K1279">
            <v>77.510000000000005</v>
          </cell>
          <cell r="Q1279">
            <v>2.6532</v>
          </cell>
        </row>
        <row r="1280">
          <cell r="K1280">
            <v>74.64</v>
          </cell>
          <cell r="Q1280">
            <v>2.5548999999999999</v>
          </cell>
        </row>
        <row r="1281">
          <cell r="K1281">
            <v>75.069999999999993</v>
          </cell>
          <cell r="Q1281">
            <v>2.5695999999999999</v>
          </cell>
        </row>
        <row r="1282">
          <cell r="K1282">
            <v>76</v>
          </cell>
          <cell r="Q1282">
            <v>2.6015000000000001</v>
          </cell>
        </row>
        <row r="1283">
          <cell r="K1283">
            <v>76.5</v>
          </cell>
          <cell r="Q1283">
            <v>2.6185999999999998</v>
          </cell>
        </row>
        <row r="1284">
          <cell r="K1284">
            <v>76.22</v>
          </cell>
          <cell r="Q1284">
            <v>2.609</v>
          </cell>
        </row>
        <row r="1285">
          <cell r="K1285">
            <v>77.510000000000005</v>
          </cell>
          <cell r="Q1285">
            <v>2.6532</v>
          </cell>
        </row>
        <row r="1286">
          <cell r="K1286">
            <v>78.63</v>
          </cell>
          <cell r="Q1286">
            <v>2.6915</v>
          </cell>
        </row>
        <row r="1287">
          <cell r="K1287">
            <v>79.23</v>
          </cell>
          <cell r="Q1287">
            <v>2.7120000000000002</v>
          </cell>
        </row>
        <row r="1288">
          <cell r="K1288">
            <v>79.400000000000006</v>
          </cell>
          <cell r="Q1288">
            <v>2.7178</v>
          </cell>
        </row>
        <row r="1289">
          <cell r="K1289">
            <v>80.599999999999994</v>
          </cell>
          <cell r="Q1289">
            <v>2.7589000000000001</v>
          </cell>
        </row>
        <row r="1290">
          <cell r="K1290">
            <v>76.88</v>
          </cell>
          <cell r="Q1290">
            <v>2.6316000000000002</v>
          </cell>
        </row>
        <row r="1291">
          <cell r="K1291">
            <v>76.98</v>
          </cell>
          <cell r="Q1291">
            <v>2.6349999999999998</v>
          </cell>
        </row>
        <row r="1292">
          <cell r="K1292">
            <v>76.69</v>
          </cell>
          <cell r="Q1292">
            <v>2.6251000000000002</v>
          </cell>
        </row>
        <row r="1293">
          <cell r="K1293">
            <v>74.73</v>
          </cell>
          <cell r="Q1293">
            <v>2.5579999999999998</v>
          </cell>
        </row>
        <row r="1294">
          <cell r="K1294">
            <v>72.38</v>
          </cell>
          <cell r="Q1294">
            <v>2.4775999999999998</v>
          </cell>
        </row>
        <row r="1295">
          <cell r="K1295">
            <v>69.92</v>
          </cell>
          <cell r="Q1295">
            <v>2.3934000000000002</v>
          </cell>
        </row>
        <row r="1296">
          <cell r="K1296">
            <v>68.7</v>
          </cell>
          <cell r="Q1296">
            <v>2.3515999999999999</v>
          </cell>
        </row>
        <row r="1297">
          <cell r="K1297">
            <v>68.599999999999994</v>
          </cell>
          <cell r="Q1297">
            <v>2.3481999999999998</v>
          </cell>
        </row>
        <row r="1298">
          <cell r="K1298">
            <v>70.67</v>
          </cell>
          <cell r="Q1298">
            <v>2.419</v>
          </cell>
        </row>
        <row r="1299">
          <cell r="K1299">
            <v>71.489999999999995</v>
          </cell>
          <cell r="Q1299">
            <v>2.4470999999999998</v>
          </cell>
        </row>
        <row r="1300">
          <cell r="K1300">
            <v>68.3</v>
          </cell>
          <cell r="Q1300">
            <v>2.3378999999999999</v>
          </cell>
        </row>
        <row r="1301">
          <cell r="K1301">
            <v>68.17</v>
          </cell>
          <cell r="Q1301">
            <v>2.3334000000000001</v>
          </cell>
        </row>
        <row r="1302">
          <cell r="K1302">
            <v>68.02</v>
          </cell>
          <cell r="Q1302">
            <v>2.3283</v>
          </cell>
        </row>
        <row r="1303">
          <cell r="K1303">
            <v>66.86</v>
          </cell>
          <cell r="Q1303">
            <v>2.2886000000000002</v>
          </cell>
        </row>
        <row r="1304">
          <cell r="K1304">
            <v>65.400000000000006</v>
          </cell>
          <cell r="Q1304">
            <v>2.2385999999999999</v>
          </cell>
        </row>
        <row r="1305">
          <cell r="K1305">
            <v>67.739999999999995</v>
          </cell>
          <cell r="Q1305">
            <v>2.3187000000000002</v>
          </cell>
        </row>
        <row r="1306">
          <cell r="K1306">
            <v>67.930000000000007</v>
          </cell>
          <cell r="Q1306">
            <v>2.3252000000000002</v>
          </cell>
        </row>
        <row r="1307">
          <cell r="K1307">
            <v>67.760000000000005</v>
          </cell>
          <cell r="Q1307">
            <v>2.3193999999999999</v>
          </cell>
        </row>
        <row r="1308">
          <cell r="K1308">
            <v>66.77</v>
          </cell>
          <cell r="Q1308">
            <v>2.2854999999999999</v>
          </cell>
        </row>
        <row r="1309">
          <cell r="K1309">
            <v>68.47</v>
          </cell>
          <cell r="Q1309">
            <v>2.3437000000000001</v>
          </cell>
        </row>
        <row r="1310">
          <cell r="K1310">
            <v>72.34</v>
          </cell>
          <cell r="Q1310">
            <v>2.4762</v>
          </cell>
        </row>
        <row r="1311">
          <cell r="K1311">
            <v>72.55</v>
          </cell>
          <cell r="Q1311">
            <v>2.4834000000000001</v>
          </cell>
        </row>
        <row r="1312">
          <cell r="K1312">
            <v>72.86</v>
          </cell>
          <cell r="Q1312">
            <v>2.4940000000000002</v>
          </cell>
        </row>
        <row r="1313">
          <cell r="K1313">
            <v>72.58</v>
          </cell>
          <cell r="Q1313">
            <v>2.4843999999999999</v>
          </cell>
        </row>
        <row r="1314">
          <cell r="K1314">
            <v>71.540000000000006</v>
          </cell>
          <cell r="Q1314">
            <v>2.4487999999999999</v>
          </cell>
        </row>
        <row r="1315">
          <cell r="K1315">
            <v>72.36</v>
          </cell>
          <cell r="Q1315">
            <v>2.4769000000000001</v>
          </cell>
        </row>
        <row r="1316">
          <cell r="K1316">
            <v>73.34</v>
          </cell>
          <cell r="Q1316">
            <v>2.5104000000000002</v>
          </cell>
        </row>
        <row r="1317">
          <cell r="K1317">
            <v>71.19</v>
          </cell>
          <cell r="Q1317">
            <v>2.4367999999999999</v>
          </cell>
        </row>
        <row r="1318">
          <cell r="K1318">
            <v>71.22</v>
          </cell>
          <cell r="Q1318">
            <v>2.4378000000000002</v>
          </cell>
        </row>
        <row r="1319">
          <cell r="K1319">
            <v>71.349999999999994</v>
          </cell>
          <cell r="Q1319">
            <v>2.4422999999999999</v>
          </cell>
        </row>
        <row r="1320">
          <cell r="K1320">
            <v>73</v>
          </cell>
          <cell r="Q1320">
            <v>2.4988000000000001</v>
          </cell>
        </row>
        <row r="1321">
          <cell r="K1321">
            <v>70.739999999999995</v>
          </cell>
          <cell r="Q1321">
            <v>2.4214000000000002</v>
          </cell>
        </row>
        <row r="1322">
          <cell r="K1322">
            <v>69.08</v>
          </cell>
          <cell r="Q1322">
            <v>2.3645999999999998</v>
          </cell>
        </row>
        <row r="1323">
          <cell r="K1323">
            <v>71.63</v>
          </cell>
          <cell r="Q1323">
            <v>2.4519000000000002</v>
          </cell>
        </row>
        <row r="1324">
          <cell r="K1324">
            <v>70.12</v>
          </cell>
          <cell r="Q1324">
            <v>2.4001999999999999</v>
          </cell>
        </row>
        <row r="1325">
          <cell r="K1325">
            <v>69.98</v>
          </cell>
          <cell r="Q1325">
            <v>2.3954</v>
          </cell>
        </row>
        <row r="1326">
          <cell r="K1326">
            <v>69.05</v>
          </cell>
          <cell r="Q1326">
            <v>2.3635999999999999</v>
          </cell>
        </row>
        <row r="1327">
          <cell r="K1327">
            <v>69.900000000000006</v>
          </cell>
          <cell r="Q1327">
            <v>2.3927</v>
          </cell>
        </row>
        <row r="1328">
          <cell r="K1328">
            <v>71.72</v>
          </cell>
          <cell r="Q1328">
            <v>2.4550000000000001</v>
          </cell>
        </row>
        <row r="1329">
          <cell r="K1329">
            <v>72.099999999999994</v>
          </cell>
          <cell r="Q1329">
            <v>2.468</v>
          </cell>
        </row>
        <row r="1330">
          <cell r="K1330">
            <v>71.81</v>
          </cell>
          <cell r="Q1330">
            <v>2.4580000000000002</v>
          </cell>
        </row>
        <row r="1331">
          <cell r="K1331">
            <v>70.099999999999994</v>
          </cell>
          <cell r="Q1331">
            <v>2.3995000000000002</v>
          </cell>
        </row>
        <row r="1332">
          <cell r="K1332">
            <v>70.7</v>
          </cell>
          <cell r="Q1332">
            <v>2.42</v>
          </cell>
        </row>
        <row r="1333">
          <cell r="K1333">
            <v>74.56</v>
          </cell>
          <cell r="Q1333">
            <v>2.5522</v>
          </cell>
        </row>
        <row r="1334">
          <cell r="K1334">
            <v>75.8</v>
          </cell>
          <cell r="Q1334">
            <v>2.5945999999999998</v>
          </cell>
        </row>
        <row r="1335">
          <cell r="K1335">
            <v>78.209999999999994</v>
          </cell>
          <cell r="Q1335">
            <v>2.5670000000000002</v>
          </cell>
        </row>
        <row r="1336">
          <cell r="K1336">
            <v>78.31</v>
          </cell>
          <cell r="Q1336">
            <v>2.5703</v>
          </cell>
        </row>
        <row r="1337">
          <cell r="K1337">
            <v>80.05</v>
          </cell>
          <cell r="Q1337">
            <v>2.6274000000000002</v>
          </cell>
        </row>
        <row r="1338">
          <cell r="K1338">
            <v>80.16</v>
          </cell>
          <cell r="Q1338">
            <v>2.6309999999999998</v>
          </cell>
        </row>
        <row r="1339">
          <cell r="K1339">
            <v>80.95</v>
          </cell>
          <cell r="Q1339">
            <v>2.6568999999999998</v>
          </cell>
        </row>
        <row r="1340">
          <cell r="K1340">
            <v>80.209999999999994</v>
          </cell>
          <cell r="Q1340">
            <v>2.6326999999999998</v>
          </cell>
        </row>
        <row r="1341">
          <cell r="K1341">
            <v>77.290000000000006</v>
          </cell>
          <cell r="Q1341">
            <v>2.5367999999999999</v>
          </cell>
        </row>
        <row r="1342">
          <cell r="K1342">
            <v>76.430000000000007</v>
          </cell>
          <cell r="Q1342">
            <v>2.5085999999999999</v>
          </cell>
        </row>
        <row r="1343">
          <cell r="K1343">
            <v>77.3</v>
          </cell>
          <cell r="Q1343">
            <v>2.5371000000000001</v>
          </cell>
        </row>
        <row r="1344">
          <cell r="K1344">
            <v>76.41</v>
          </cell>
          <cell r="Q1344">
            <v>2.5078999999999998</v>
          </cell>
        </row>
        <row r="1345">
          <cell r="K1345">
            <v>78.56</v>
          </cell>
          <cell r="Q1345">
            <v>2.5785</v>
          </cell>
        </row>
        <row r="1346">
          <cell r="K1346">
            <v>77.91</v>
          </cell>
          <cell r="Q1346">
            <v>2.5571999999999999</v>
          </cell>
        </row>
        <row r="1347">
          <cell r="K1347">
            <v>80.069999999999993</v>
          </cell>
          <cell r="Q1347">
            <v>2.6280999999999999</v>
          </cell>
        </row>
        <row r="1348">
          <cell r="K1348">
            <v>78.94</v>
          </cell>
          <cell r="Q1348">
            <v>2.5910000000000002</v>
          </cell>
        </row>
        <row r="1349">
          <cell r="K1349">
            <v>81.47</v>
          </cell>
          <cell r="Q1349">
            <v>2.6739999999999999</v>
          </cell>
        </row>
        <row r="1350">
          <cell r="K1350">
            <v>83.31</v>
          </cell>
          <cell r="Q1350">
            <v>2.7343999999999999</v>
          </cell>
        </row>
        <row r="1351">
          <cell r="K1351">
            <v>82.31</v>
          </cell>
          <cell r="Q1351">
            <v>2.7016</v>
          </cell>
        </row>
        <row r="1352">
          <cell r="K1352">
            <v>81.96</v>
          </cell>
          <cell r="Q1352">
            <v>2.6901000000000002</v>
          </cell>
        </row>
        <row r="1353">
          <cell r="K1353">
            <v>80</v>
          </cell>
          <cell r="Q1353">
            <v>2.6257999999999999</v>
          </cell>
        </row>
        <row r="1354">
          <cell r="K1354">
            <v>81.25</v>
          </cell>
          <cell r="Q1354">
            <v>2.6667999999999998</v>
          </cell>
        </row>
        <row r="1355">
          <cell r="K1355">
            <v>80.569999999999993</v>
          </cell>
          <cell r="Q1355">
            <v>2.6444999999999999</v>
          </cell>
        </row>
        <row r="1356">
          <cell r="K1356">
            <v>79.91</v>
          </cell>
          <cell r="Q1356">
            <v>2.6227999999999998</v>
          </cell>
        </row>
        <row r="1357">
          <cell r="K1357">
            <v>78.12</v>
          </cell>
          <cell r="Q1357">
            <v>2.5640999999999998</v>
          </cell>
        </row>
        <row r="1358">
          <cell r="K1358">
            <v>77.58</v>
          </cell>
          <cell r="Q1358">
            <v>2.5463</v>
          </cell>
        </row>
        <row r="1359">
          <cell r="K1359">
            <v>68.36</v>
          </cell>
          <cell r="Q1359">
            <v>2.2437</v>
          </cell>
        </row>
        <row r="1360">
          <cell r="K1360">
            <v>67.48</v>
          </cell>
          <cell r="Q1360">
            <v>2.2147999999999999</v>
          </cell>
        </row>
        <row r="1361">
          <cell r="K1361">
            <v>60.26</v>
          </cell>
          <cell r="Q1361">
            <v>1.9779</v>
          </cell>
        </row>
        <row r="1362">
          <cell r="K1362">
            <v>66.39</v>
          </cell>
          <cell r="Q1362">
            <v>2.1791</v>
          </cell>
        </row>
        <row r="1363">
          <cell r="K1363">
            <v>63.39</v>
          </cell>
          <cell r="Q1363">
            <v>2.0806</v>
          </cell>
        </row>
        <row r="1364">
          <cell r="K1364">
            <v>66.13</v>
          </cell>
          <cell r="Q1364">
            <v>2.1705000000000001</v>
          </cell>
        </row>
        <row r="1365">
          <cell r="K1365">
            <v>66.78</v>
          </cell>
          <cell r="Q1365">
            <v>2.1919</v>
          </cell>
        </row>
        <row r="1366">
          <cell r="K1366">
            <v>70.290000000000006</v>
          </cell>
          <cell r="Q1366">
            <v>2.3071000000000002</v>
          </cell>
        </row>
        <row r="1367">
          <cell r="K1367">
            <v>68.37</v>
          </cell>
          <cell r="Q1367">
            <v>2.2440000000000002</v>
          </cell>
        </row>
        <row r="1368">
          <cell r="K1368">
            <v>68.31</v>
          </cell>
          <cell r="Q1368">
            <v>2.2421000000000002</v>
          </cell>
        </row>
        <row r="1369">
          <cell r="K1369">
            <v>63.25</v>
          </cell>
          <cell r="Q1369">
            <v>2.0760000000000001</v>
          </cell>
        </row>
        <row r="1370">
          <cell r="K1370">
            <v>60.71</v>
          </cell>
          <cell r="Q1370">
            <v>1.9925999999999999</v>
          </cell>
        </row>
        <row r="1371">
          <cell r="K1371">
            <v>60.37</v>
          </cell>
          <cell r="Q1371">
            <v>1.9815</v>
          </cell>
        </row>
        <row r="1372">
          <cell r="K1372">
            <v>63.65</v>
          </cell>
          <cell r="Q1372">
            <v>2.0891000000000002</v>
          </cell>
        </row>
        <row r="1373">
          <cell r="K1373">
            <v>64.39</v>
          </cell>
          <cell r="Q1373">
            <v>2.1133999999999999</v>
          </cell>
        </row>
        <row r="1374">
          <cell r="K1374">
            <v>62.62</v>
          </cell>
          <cell r="Q1374">
            <v>2.0552999999999999</v>
          </cell>
        </row>
        <row r="1375">
          <cell r="K1375">
            <v>63.73</v>
          </cell>
          <cell r="Q1375">
            <v>2.0916999999999999</v>
          </cell>
        </row>
        <row r="1376">
          <cell r="K1376">
            <v>66.59</v>
          </cell>
          <cell r="Q1376">
            <v>2.1856</v>
          </cell>
        </row>
        <row r="1377">
          <cell r="K1377">
            <v>67.010000000000005</v>
          </cell>
          <cell r="Q1377">
            <v>2.1993999999999998</v>
          </cell>
        </row>
        <row r="1378">
          <cell r="K1378">
            <v>66.12</v>
          </cell>
          <cell r="Q1378">
            <v>2.1701999999999999</v>
          </cell>
        </row>
        <row r="1379">
          <cell r="K1379">
            <v>65.180000000000007</v>
          </cell>
          <cell r="Q1379">
            <v>2.1393</v>
          </cell>
        </row>
        <row r="1380">
          <cell r="K1380">
            <v>63.64</v>
          </cell>
          <cell r="Q1380">
            <v>2.0888</v>
          </cell>
        </row>
        <row r="1381">
          <cell r="K1381">
            <v>63.68</v>
          </cell>
          <cell r="Q1381">
            <v>2.0901000000000001</v>
          </cell>
        </row>
        <row r="1382">
          <cell r="K1382">
            <v>65.97</v>
          </cell>
          <cell r="Q1382">
            <v>2.1652999999999998</v>
          </cell>
        </row>
        <row r="1383">
          <cell r="K1383">
            <v>65.09</v>
          </cell>
          <cell r="Q1383">
            <v>2.1364000000000001</v>
          </cell>
        </row>
        <row r="1384">
          <cell r="K1384">
            <v>62.66</v>
          </cell>
          <cell r="Q1384">
            <v>2.0566</v>
          </cell>
        </row>
        <row r="1385">
          <cell r="K1385">
            <v>63.27</v>
          </cell>
          <cell r="Q1385">
            <v>2.0766</v>
          </cell>
        </row>
        <row r="1386">
          <cell r="K1386">
            <v>63.82</v>
          </cell>
          <cell r="Q1386">
            <v>2.0947</v>
          </cell>
        </row>
        <row r="1387">
          <cell r="K1387">
            <v>64.819999999999993</v>
          </cell>
          <cell r="Q1387">
            <v>2.1274999999999999</v>
          </cell>
        </row>
        <row r="1388">
          <cell r="K1388">
            <v>65.73</v>
          </cell>
          <cell r="Q1388">
            <v>2.1574</v>
          </cell>
        </row>
        <row r="1389">
          <cell r="K1389">
            <v>65.03</v>
          </cell>
          <cell r="Q1389">
            <v>2.1343999999999999</v>
          </cell>
        </row>
        <row r="1390">
          <cell r="K1390">
            <v>63.47</v>
          </cell>
          <cell r="Q1390">
            <v>2.0832000000000002</v>
          </cell>
        </row>
        <row r="1391">
          <cell r="K1391">
            <v>61.69</v>
          </cell>
          <cell r="Q1391">
            <v>2.0247999999999999</v>
          </cell>
        </row>
        <row r="1392">
          <cell r="K1392">
            <v>58.04</v>
          </cell>
          <cell r="Q1392">
            <v>1.905</v>
          </cell>
        </row>
        <row r="1393">
          <cell r="K1393">
            <v>54.41</v>
          </cell>
          <cell r="Q1393">
            <v>1.7858000000000001</v>
          </cell>
        </row>
        <row r="1394">
          <cell r="K1394">
            <v>53.23</v>
          </cell>
          <cell r="Q1394">
            <v>1.7471000000000001</v>
          </cell>
        </row>
        <row r="1395">
          <cell r="K1395">
            <v>55.05</v>
          </cell>
          <cell r="Q1395">
            <v>1.8069</v>
          </cell>
        </row>
        <row r="1396">
          <cell r="K1396">
            <v>56.75</v>
          </cell>
          <cell r="Q1396">
            <v>1.8626</v>
          </cell>
        </row>
        <row r="1397">
          <cell r="K1397">
            <v>53.95</v>
          </cell>
          <cell r="Q1397">
            <v>1.7706999999999999</v>
          </cell>
        </row>
        <row r="1398">
          <cell r="K1398">
            <v>52.78</v>
          </cell>
          <cell r="Q1398">
            <v>1.7323</v>
          </cell>
        </row>
        <row r="1399">
          <cell r="K1399">
            <v>51.22</v>
          </cell>
          <cell r="Q1399">
            <v>1.5965</v>
          </cell>
        </row>
        <row r="1400">
          <cell r="K1400">
            <v>50.23</v>
          </cell>
          <cell r="Q1400">
            <v>1.5656000000000001</v>
          </cell>
        </row>
        <row r="1401">
          <cell r="K1401">
            <v>52.78</v>
          </cell>
          <cell r="Q1401">
            <v>1.6451</v>
          </cell>
        </row>
        <row r="1402">
          <cell r="K1402">
            <v>55.11</v>
          </cell>
          <cell r="Q1402">
            <v>1.7177</v>
          </cell>
        </row>
        <row r="1403">
          <cell r="K1403">
            <v>59.47</v>
          </cell>
          <cell r="Q1403">
            <v>1.8535999999999999</v>
          </cell>
        </row>
        <row r="1404">
          <cell r="K1404">
            <v>58.81</v>
          </cell>
          <cell r="Q1404">
            <v>1.8331</v>
          </cell>
        </row>
        <row r="1405">
          <cell r="K1405">
            <v>61.43</v>
          </cell>
          <cell r="Q1405">
            <v>1.9147000000000001</v>
          </cell>
        </row>
        <row r="1406">
          <cell r="K1406">
            <v>62.74</v>
          </cell>
          <cell r="Q1406">
            <v>1.9556</v>
          </cell>
        </row>
        <row r="1407">
          <cell r="K1407">
            <v>62.85</v>
          </cell>
          <cell r="Q1407">
            <v>1.9590000000000001</v>
          </cell>
        </row>
        <row r="1408">
          <cell r="K1408">
            <v>62.96</v>
          </cell>
          <cell r="Q1408">
            <v>1.9623999999999999</v>
          </cell>
        </row>
        <row r="1409">
          <cell r="K1409">
            <v>66.41</v>
          </cell>
          <cell r="Q1409">
            <v>2.0699999999999998</v>
          </cell>
        </row>
        <row r="1410">
          <cell r="K1410">
            <v>62.73</v>
          </cell>
          <cell r="Q1410">
            <v>1.9553</v>
          </cell>
        </row>
        <row r="1411">
          <cell r="K1411">
            <v>65.73</v>
          </cell>
          <cell r="Q1411">
            <v>2.0488</v>
          </cell>
        </row>
        <row r="1412">
          <cell r="K1412">
            <v>64.150000000000006</v>
          </cell>
          <cell r="Q1412">
            <v>1.9995000000000001</v>
          </cell>
        </row>
        <row r="1413">
          <cell r="K1413">
            <v>65.13</v>
          </cell>
          <cell r="Q1413">
            <v>2.0301</v>
          </cell>
        </row>
        <row r="1414">
          <cell r="K1414">
            <v>65.72</v>
          </cell>
          <cell r="Q1414">
            <v>2.0485000000000002</v>
          </cell>
        </row>
        <row r="1415">
          <cell r="K1415">
            <v>68.41</v>
          </cell>
          <cell r="Q1415">
            <v>2.1322999999999999</v>
          </cell>
        </row>
        <row r="1416">
          <cell r="K1416">
            <v>67.989999999999995</v>
          </cell>
          <cell r="Q1416">
            <v>2.1192000000000002</v>
          </cell>
        </row>
        <row r="1417">
          <cell r="K1417">
            <v>69.45</v>
          </cell>
          <cell r="Q1417">
            <v>2.1646999999999998</v>
          </cell>
        </row>
        <row r="1418">
          <cell r="K1418">
            <v>74.72</v>
          </cell>
          <cell r="Q1418">
            <v>2.3290000000000002</v>
          </cell>
        </row>
        <row r="1419">
          <cell r="K1419">
            <v>75.73</v>
          </cell>
          <cell r="Q1419">
            <v>2.3605</v>
          </cell>
        </row>
        <row r="1420">
          <cell r="K1420">
            <v>71.33</v>
          </cell>
          <cell r="Q1420">
            <v>2.2233000000000001</v>
          </cell>
        </row>
        <row r="1421">
          <cell r="K1421">
            <v>68.38</v>
          </cell>
          <cell r="Q1421">
            <v>2.1314000000000002</v>
          </cell>
        </row>
        <row r="1422">
          <cell r="K1422">
            <v>70.150000000000006</v>
          </cell>
          <cell r="Q1422">
            <v>2.1865000000000001</v>
          </cell>
        </row>
        <row r="1423">
          <cell r="K1423">
            <v>72.760000000000005</v>
          </cell>
          <cell r="Q1423">
            <v>2.2679</v>
          </cell>
        </row>
        <row r="1424">
          <cell r="K1424">
            <v>71.08</v>
          </cell>
          <cell r="Q1424">
            <v>2.2155</v>
          </cell>
        </row>
        <row r="1425">
          <cell r="K1425">
            <v>71.11</v>
          </cell>
          <cell r="Q1425">
            <v>2.2164999999999999</v>
          </cell>
        </row>
        <row r="1426">
          <cell r="K1426">
            <v>72.650000000000006</v>
          </cell>
          <cell r="Q1426">
            <v>2.2645</v>
          </cell>
        </row>
        <row r="1427">
          <cell r="K1427">
            <v>67.05</v>
          </cell>
          <cell r="Q1427">
            <v>2.0899000000000001</v>
          </cell>
        </row>
        <row r="1428">
          <cell r="K1428">
            <v>68.8</v>
          </cell>
          <cell r="Q1428">
            <v>2.1444999999999999</v>
          </cell>
        </row>
        <row r="1429">
          <cell r="K1429">
            <v>71.05</v>
          </cell>
          <cell r="Q1429">
            <v>2.2145999999999999</v>
          </cell>
        </row>
        <row r="1430">
          <cell r="K1430">
            <v>69.94</v>
          </cell>
          <cell r="Q1430">
            <v>2.1800000000000002</v>
          </cell>
        </row>
        <row r="1431">
          <cell r="K1431">
            <v>70.650000000000006</v>
          </cell>
          <cell r="Q1431">
            <v>2.2021000000000002</v>
          </cell>
        </row>
        <row r="1432">
          <cell r="K1432">
            <v>70.78</v>
          </cell>
          <cell r="Q1432">
            <v>2.2061999999999999</v>
          </cell>
        </row>
        <row r="1433">
          <cell r="K1433">
            <v>67.87</v>
          </cell>
          <cell r="Q1433">
            <v>2.1154999999999999</v>
          </cell>
        </row>
        <row r="1434">
          <cell r="K1434">
            <v>67.5</v>
          </cell>
          <cell r="Q1434">
            <v>2.1038999999999999</v>
          </cell>
        </row>
        <row r="1435">
          <cell r="K1435">
            <v>65.72</v>
          </cell>
          <cell r="Q1435">
            <v>2.0485000000000002</v>
          </cell>
        </row>
        <row r="1436">
          <cell r="K1436">
            <v>64.61</v>
          </cell>
          <cell r="Q1436">
            <v>2.0139</v>
          </cell>
        </row>
        <row r="1437">
          <cell r="K1437">
            <v>63.76</v>
          </cell>
          <cell r="Q1437">
            <v>1.9874000000000001</v>
          </cell>
        </row>
        <row r="1438">
          <cell r="K1438">
            <v>64.52</v>
          </cell>
          <cell r="Q1438">
            <v>2.0110000000000001</v>
          </cell>
        </row>
        <row r="1439">
          <cell r="K1439">
            <v>65.81</v>
          </cell>
          <cell r="Q1439">
            <v>2.0512999999999999</v>
          </cell>
        </row>
        <row r="1440">
          <cell r="K1440">
            <v>67.650000000000006</v>
          </cell>
          <cell r="Q1440">
            <v>2.1086</v>
          </cell>
        </row>
        <row r="1441">
          <cell r="K1441">
            <v>71.7</v>
          </cell>
          <cell r="Q1441">
            <v>2.2347999999999999</v>
          </cell>
        </row>
        <row r="1442">
          <cell r="K1442">
            <v>71.430000000000007</v>
          </cell>
          <cell r="Q1442">
            <v>2.2263999999999999</v>
          </cell>
        </row>
        <row r="1443">
          <cell r="K1443">
            <v>71.05</v>
          </cell>
          <cell r="Q1443">
            <v>2.2145999999999999</v>
          </cell>
        </row>
        <row r="1444">
          <cell r="K1444">
            <v>73.14</v>
          </cell>
          <cell r="Q1444">
            <v>2.2797000000000001</v>
          </cell>
        </row>
        <row r="1445">
          <cell r="K1445">
            <v>73.099999999999994</v>
          </cell>
          <cell r="Q1445">
            <v>2.2785000000000002</v>
          </cell>
        </row>
        <row r="1446">
          <cell r="K1446">
            <v>72.739999999999995</v>
          </cell>
          <cell r="Q1446">
            <v>2.2673000000000001</v>
          </cell>
        </row>
        <row r="1447">
          <cell r="K1447">
            <v>71.03</v>
          </cell>
          <cell r="Q1447">
            <v>2.214</v>
          </cell>
        </row>
        <row r="1448">
          <cell r="K1448">
            <v>73.400000000000006</v>
          </cell>
          <cell r="Q1448">
            <v>2.2877999999999998</v>
          </cell>
        </row>
        <row r="1449">
          <cell r="K1449">
            <v>70.75</v>
          </cell>
          <cell r="Q1449">
            <v>2.2052</v>
          </cell>
        </row>
        <row r="1450">
          <cell r="K1450">
            <v>68.95</v>
          </cell>
          <cell r="Q1450">
            <v>2.1490999999999998</v>
          </cell>
        </row>
        <row r="1451">
          <cell r="K1451">
            <v>65.97</v>
          </cell>
          <cell r="Q1451">
            <v>2.0562</v>
          </cell>
        </row>
        <row r="1452">
          <cell r="K1452">
            <v>64.23</v>
          </cell>
          <cell r="Q1452">
            <v>2.0019999999999998</v>
          </cell>
        </row>
        <row r="1453">
          <cell r="K1453">
            <v>65.53</v>
          </cell>
          <cell r="Q1453">
            <v>2.0425</v>
          </cell>
        </row>
        <row r="1454">
          <cell r="K1454">
            <v>63.84</v>
          </cell>
          <cell r="Q1454">
            <v>1.9899</v>
          </cell>
        </row>
        <row r="1455">
          <cell r="K1455">
            <v>67.36</v>
          </cell>
          <cell r="Q1455">
            <v>2.0996000000000001</v>
          </cell>
        </row>
        <row r="1456">
          <cell r="K1456">
            <v>67.34</v>
          </cell>
          <cell r="Q1456">
            <v>2.0989</v>
          </cell>
        </row>
        <row r="1457">
          <cell r="K1457">
            <v>68.290000000000006</v>
          </cell>
          <cell r="Q1457">
            <v>2.1286</v>
          </cell>
        </row>
        <row r="1458">
          <cell r="K1458">
            <v>68.47</v>
          </cell>
          <cell r="Q1458">
            <v>2.1341999999999999</v>
          </cell>
        </row>
        <row r="1459">
          <cell r="K1459">
            <v>68.64</v>
          </cell>
          <cell r="Q1459">
            <v>2.1395</v>
          </cell>
        </row>
        <row r="1460">
          <cell r="K1460">
            <v>66.83</v>
          </cell>
          <cell r="Q1460">
            <v>2.0831</v>
          </cell>
        </row>
        <row r="1461">
          <cell r="K1461">
            <v>67.87</v>
          </cell>
          <cell r="Q1461">
            <v>2.1154999999999999</v>
          </cell>
        </row>
        <row r="1462">
          <cell r="K1462">
            <v>67.989999999999995</v>
          </cell>
          <cell r="Q1462">
            <v>2.1192000000000002</v>
          </cell>
        </row>
        <row r="1463">
          <cell r="K1463">
            <v>70.87</v>
          </cell>
          <cell r="Q1463">
            <v>2.0524</v>
          </cell>
        </row>
        <row r="1464">
          <cell r="K1464">
            <v>70.94</v>
          </cell>
          <cell r="Q1464">
            <v>2.0543999999999998</v>
          </cell>
        </row>
        <row r="1465">
          <cell r="K1465">
            <v>70.75</v>
          </cell>
          <cell r="Q1465">
            <v>2.0489000000000002</v>
          </cell>
        </row>
        <row r="1466">
          <cell r="K1466">
            <v>70.81</v>
          </cell>
          <cell r="Q1466">
            <v>2.0507</v>
          </cell>
        </row>
        <row r="1467">
          <cell r="K1467">
            <v>71.55</v>
          </cell>
          <cell r="Q1467">
            <v>2.0720999999999998</v>
          </cell>
        </row>
        <row r="1468">
          <cell r="K1468">
            <v>73.89</v>
          </cell>
          <cell r="Q1468">
            <v>2.1398999999999999</v>
          </cell>
        </row>
        <row r="1469">
          <cell r="K1469">
            <v>73.64</v>
          </cell>
          <cell r="Q1469">
            <v>2.1326000000000001</v>
          </cell>
        </row>
        <row r="1470">
          <cell r="K1470">
            <v>73.3</v>
          </cell>
          <cell r="Q1470">
            <v>2.1227999999999998</v>
          </cell>
        </row>
        <row r="1471">
          <cell r="K1471">
            <v>73.11</v>
          </cell>
          <cell r="Q1471">
            <v>2.1173000000000002</v>
          </cell>
        </row>
        <row r="1472">
          <cell r="K1472">
            <v>74.12</v>
          </cell>
          <cell r="Q1472">
            <v>2.1465000000000001</v>
          </cell>
        </row>
        <row r="1473">
          <cell r="K1473">
            <v>75.47</v>
          </cell>
          <cell r="Q1473">
            <v>2.1856</v>
          </cell>
        </row>
        <row r="1474">
          <cell r="K1474">
            <v>75.8</v>
          </cell>
          <cell r="Q1474">
            <v>2.1951999999999998</v>
          </cell>
        </row>
        <row r="1475">
          <cell r="K1475">
            <v>74.8</v>
          </cell>
          <cell r="Q1475">
            <v>2.1661999999999999</v>
          </cell>
        </row>
        <row r="1476">
          <cell r="K1476">
            <v>75.98</v>
          </cell>
          <cell r="Q1476">
            <v>2.2004000000000001</v>
          </cell>
        </row>
        <row r="1477">
          <cell r="K1477">
            <v>75.98</v>
          </cell>
          <cell r="Q1477">
            <v>2.2004000000000001</v>
          </cell>
        </row>
        <row r="1478">
          <cell r="K1478">
            <v>77.2</v>
          </cell>
          <cell r="Q1478">
            <v>2.2357</v>
          </cell>
        </row>
        <row r="1479">
          <cell r="K1479">
            <v>75.989999999999995</v>
          </cell>
          <cell r="Q1479">
            <v>2.2006999999999999</v>
          </cell>
        </row>
        <row r="1480">
          <cell r="K1480">
            <v>77.400000000000006</v>
          </cell>
          <cell r="Q1480">
            <v>2.2414999999999998</v>
          </cell>
        </row>
        <row r="1481">
          <cell r="K1481">
            <v>75.45</v>
          </cell>
          <cell r="Q1481">
            <v>2.1850999999999998</v>
          </cell>
        </row>
        <row r="1482">
          <cell r="K1482">
            <v>73.98</v>
          </cell>
          <cell r="Q1482">
            <v>2.1425000000000001</v>
          </cell>
        </row>
        <row r="1483">
          <cell r="K1483">
            <v>74.680000000000007</v>
          </cell>
          <cell r="Q1483">
            <v>2.1627999999999998</v>
          </cell>
        </row>
        <row r="1484">
          <cell r="K1484">
            <v>77.08</v>
          </cell>
          <cell r="Q1484">
            <v>2.2323</v>
          </cell>
        </row>
        <row r="1485">
          <cell r="K1485">
            <v>82.14</v>
          </cell>
          <cell r="Q1485">
            <v>2.3788</v>
          </cell>
        </row>
        <row r="1486">
          <cell r="K1486">
            <v>83.65</v>
          </cell>
          <cell r="Q1486">
            <v>2.4224999999999999</v>
          </cell>
        </row>
        <row r="1487">
          <cell r="K1487">
            <v>82.11</v>
          </cell>
          <cell r="Q1487">
            <v>2.3778999999999999</v>
          </cell>
        </row>
        <row r="1488">
          <cell r="K1488">
            <v>81.77</v>
          </cell>
          <cell r="Q1488">
            <v>2.3681000000000001</v>
          </cell>
        </row>
        <row r="1489">
          <cell r="K1489">
            <v>82.46</v>
          </cell>
          <cell r="Q1489">
            <v>2.3881000000000001</v>
          </cell>
        </row>
        <row r="1490">
          <cell r="K1490">
            <v>82.66</v>
          </cell>
          <cell r="Q1490">
            <v>2.3938999999999999</v>
          </cell>
        </row>
        <row r="1491">
          <cell r="K1491">
            <v>82.6</v>
          </cell>
          <cell r="Q1491">
            <v>2.3921000000000001</v>
          </cell>
        </row>
        <row r="1492">
          <cell r="K1492">
            <v>83.93</v>
          </cell>
          <cell r="Q1492">
            <v>2.4306000000000001</v>
          </cell>
        </row>
        <row r="1493">
          <cell r="K1493">
            <v>82.86</v>
          </cell>
          <cell r="Q1493">
            <v>2.3996</v>
          </cell>
        </row>
        <row r="1494">
          <cell r="K1494">
            <v>84.55</v>
          </cell>
          <cell r="Q1494">
            <v>2.4485999999999999</v>
          </cell>
        </row>
        <row r="1495">
          <cell r="K1495">
            <v>83.8</v>
          </cell>
          <cell r="Q1495">
            <v>2.4268999999999998</v>
          </cell>
        </row>
        <row r="1496">
          <cell r="K1496">
            <v>84.58</v>
          </cell>
          <cell r="Q1496">
            <v>2.4495</v>
          </cell>
        </row>
        <row r="1497">
          <cell r="K1497">
            <v>87.18</v>
          </cell>
          <cell r="Q1497">
            <v>2.5247999999999999</v>
          </cell>
        </row>
        <row r="1498">
          <cell r="K1498">
            <v>86.23</v>
          </cell>
          <cell r="Q1498">
            <v>2.4971999999999999</v>
          </cell>
        </row>
        <row r="1499">
          <cell r="K1499">
            <v>86.04</v>
          </cell>
          <cell r="Q1499">
            <v>2.4916999999999998</v>
          </cell>
        </row>
        <row r="1500">
          <cell r="K1500">
            <v>85.23</v>
          </cell>
          <cell r="Q1500">
            <v>2.4683000000000002</v>
          </cell>
        </row>
        <row r="1501">
          <cell r="K1501">
            <v>84.53</v>
          </cell>
          <cell r="Q1501">
            <v>2.448</v>
          </cell>
        </row>
        <row r="1502">
          <cell r="K1502">
            <v>82.53</v>
          </cell>
          <cell r="Q1502">
            <v>2.3900999999999999</v>
          </cell>
        </row>
        <row r="1503">
          <cell r="K1503">
            <v>84.09</v>
          </cell>
          <cell r="Q1503">
            <v>2.4352999999999998</v>
          </cell>
        </row>
        <row r="1504">
          <cell r="K1504">
            <v>82.24</v>
          </cell>
          <cell r="Q1504">
            <v>2.3816999999999999</v>
          </cell>
        </row>
        <row r="1505">
          <cell r="K1505">
            <v>79.94</v>
          </cell>
          <cell r="Q1505">
            <v>2.3151000000000002</v>
          </cell>
        </row>
        <row r="1506">
          <cell r="K1506">
            <v>77.540000000000006</v>
          </cell>
          <cell r="Q1506">
            <v>2.2456</v>
          </cell>
        </row>
        <row r="1507">
          <cell r="K1507">
            <v>79.989999999999995</v>
          </cell>
          <cell r="Q1507">
            <v>2.3165</v>
          </cell>
        </row>
        <row r="1508">
          <cell r="K1508">
            <v>81.5</v>
          </cell>
          <cell r="Q1508">
            <v>2.3603000000000001</v>
          </cell>
        </row>
        <row r="1509">
          <cell r="K1509">
            <v>81.38</v>
          </cell>
          <cell r="Q1509">
            <v>2.3567999999999998</v>
          </cell>
        </row>
        <row r="1510">
          <cell r="K1510">
            <v>80.08</v>
          </cell>
          <cell r="Q1510">
            <v>2.3191000000000002</v>
          </cell>
        </row>
        <row r="1511">
          <cell r="K1511">
            <v>81.86</v>
          </cell>
          <cell r="Q1511">
            <v>2.3706999999999998</v>
          </cell>
        </row>
        <row r="1512">
          <cell r="K1512">
            <v>80.17</v>
          </cell>
          <cell r="Q1512">
            <v>2.3216999999999999</v>
          </cell>
        </row>
        <row r="1513">
          <cell r="K1513">
            <v>80.23</v>
          </cell>
          <cell r="Q1513">
            <v>2.3235000000000001</v>
          </cell>
        </row>
        <row r="1514">
          <cell r="K1514">
            <v>83.56</v>
          </cell>
          <cell r="Q1514">
            <v>2.4199000000000002</v>
          </cell>
        </row>
        <row r="1515">
          <cell r="K1515">
            <v>82.93</v>
          </cell>
          <cell r="Q1515">
            <v>2.4016999999999999</v>
          </cell>
        </row>
        <row r="1516">
          <cell r="K1516">
            <v>81.86</v>
          </cell>
          <cell r="Q1516">
            <v>2.3706999999999998</v>
          </cell>
        </row>
        <row r="1517">
          <cell r="K1517">
            <v>80.47</v>
          </cell>
          <cell r="Q1517">
            <v>2.3304</v>
          </cell>
        </row>
        <row r="1518">
          <cell r="K1518">
            <v>78.94</v>
          </cell>
          <cell r="Q1518">
            <v>2.2860999999999998</v>
          </cell>
        </row>
        <row r="1519">
          <cell r="K1519">
            <v>80.58</v>
          </cell>
          <cell r="Q1519">
            <v>2.3336000000000001</v>
          </cell>
        </row>
        <row r="1520">
          <cell r="K1520">
            <v>80.08</v>
          </cell>
          <cell r="Q1520">
            <v>2.3191000000000002</v>
          </cell>
        </row>
        <row r="1521">
          <cell r="K1521">
            <v>78.209999999999994</v>
          </cell>
          <cell r="Q1521">
            <v>2.2650000000000001</v>
          </cell>
        </row>
        <row r="1522">
          <cell r="K1522">
            <v>78.53</v>
          </cell>
          <cell r="Q1522">
            <v>2.2743000000000002</v>
          </cell>
        </row>
        <row r="1523">
          <cell r="K1523">
            <v>78.66</v>
          </cell>
          <cell r="Q1523">
            <v>2.278</v>
          </cell>
        </row>
        <row r="1524">
          <cell r="K1524">
            <v>79.47</v>
          </cell>
          <cell r="Q1524">
            <v>2.3014999999999999</v>
          </cell>
        </row>
        <row r="1525">
          <cell r="K1525">
            <v>80.27</v>
          </cell>
          <cell r="Q1525">
            <v>2.1583999999999999</v>
          </cell>
        </row>
        <row r="1526">
          <cell r="K1526">
            <v>80.67</v>
          </cell>
          <cell r="Q1526">
            <v>2.1690999999999998</v>
          </cell>
        </row>
        <row r="1527">
          <cell r="K1527">
            <v>79.239999999999995</v>
          </cell>
          <cell r="Q1527">
            <v>2.1307</v>
          </cell>
        </row>
        <row r="1528">
          <cell r="K1528">
            <v>79.72</v>
          </cell>
          <cell r="Q1528">
            <v>2.1436000000000002</v>
          </cell>
        </row>
        <row r="1529">
          <cell r="K1529">
            <v>78.209999999999994</v>
          </cell>
          <cell r="Q1529">
            <v>2.1030000000000002</v>
          </cell>
        </row>
        <row r="1530">
          <cell r="K1530">
            <v>76</v>
          </cell>
          <cell r="Q1530">
            <v>2.0436000000000001</v>
          </cell>
        </row>
        <row r="1531">
          <cell r="K1531">
            <v>76.97</v>
          </cell>
          <cell r="Q1531">
            <v>2.0695999999999999</v>
          </cell>
        </row>
        <row r="1532">
          <cell r="K1532">
            <v>80.459999999999994</v>
          </cell>
          <cell r="Q1532">
            <v>2.1635</v>
          </cell>
        </row>
        <row r="1533">
          <cell r="K1533">
            <v>78.52</v>
          </cell>
          <cell r="Q1533">
            <v>2.1113</v>
          </cell>
        </row>
        <row r="1534">
          <cell r="K1534">
            <v>77.91</v>
          </cell>
          <cell r="Q1534">
            <v>2.0949</v>
          </cell>
        </row>
        <row r="1535">
          <cell r="K1535">
            <v>79.52</v>
          </cell>
          <cell r="Q1535">
            <v>2.1381999999999999</v>
          </cell>
        </row>
        <row r="1536">
          <cell r="K1536">
            <v>79.03</v>
          </cell>
          <cell r="Q1536">
            <v>2.125</v>
          </cell>
        </row>
        <row r="1537">
          <cell r="K1537">
            <v>78.14</v>
          </cell>
          <cell r="Q1537">
            <v>2.1011000000000002</v>
          </cell>
        </row>
        <row r="1538">
          <cell r="K1538">
            <v>77.680000000000007</v>
          </cell>
          <cell r="Q1538">
            <v>2.0886999999999998</v>
          </cell>
        </row>
        <row r="1539">
          <cell r="K1539">
            <v>77.290000000000006</v>
          </cell>
          <cell r="Q1539">
            <v>2.0783</v>
          </cell>
        </row>
        <row r="1540">
          <cell r="K1540">
            <v>78.02</v>
          </cell>
          <cell r="Q1540">
            <v>2.0979000000000001</v>
          </cell>
        </row>
        <row r="1541">
          <cell r="K1541">
            <v>76.83</v>
          </cell>
          <cell r="Q1541">
            <v>2.0659000000000001</v>
          </cell>
        </row>
        <row r="1542">
          <cell r="K1542">
            <v>76.739999999999995</v>
          </cell>
          <cell r="Q1542">
            <v>2.0634999999999999</v>
          </cell>
        </row>
        <row r="1543">
          <cell r="K1543">
            <v>75.59</v>
          </cell>
          <cell r="Q1543">
            <v>2.0325000000000002</v>
          </cell>
        </row>
        <row r="1544">
          <cell r="K1544">
            <v>75.760000000000005</v>
          </cell>
          <cell r="Q1544">
            <v>2.0371000000000001</v>
          </cell>
        </row>
        <row r="1545">
          <cell r="K1545">
            <v>75.41</v>
          </cell>
          <cell r="Q1545">
            <v>2.0276999999999998</v>
          </cell>
        </row>
        <row r="1546">
          <cell r="K1546">
            <v>74.3</v>
          </cell>
          <cell r="Q1546">
            <v>1.9979</v>
          </cell>
        </row>
        <row r="1547">
          <cell r="K1547">
            <v>72.739999999999995</v>
          </cell>
          <cell r="Q1547">
            <v>1.9559</v>
          </cell>
        </row>
        <row r="1548">
          <cell r="K1548">
            <v>71.13</v>
          </cell>
          <cell r="Q1548">
            <v>1.9126000000000001</v>
          </cell>
        </row>
        <row r="1549">
          <cell r="K1549">
            <v>70.31</v>
          </cell>
          <cell r="Q1549">
            <v>1.8906000000000001</v>
          </cell>
        </row>
        <row r="1550">
          <cell r="K1550">
            <v>69.239999999999995</v>
          </cell>
          <cell r="Q1550">
            <v>1.8617999999999999</v>
          </cell>
        </row>
        <row r="1551">
          <cell r="K1551">
            <v>67.760000000000005</v>
          </cell>
          <cell r="Q1551">
            <v>1.8220000000000001</v>
          </cell>
        </row>
        <row r="1552">
          <cell r="K1552">
            <v>68.39</v>
          </cell>
          <cell r="Q1552">
            <v>1.8389</v>
          </cell>
        </row>
        <row r="1553">
          <cell r="K1553">
            <v>68.430000000000007</v>
          </cell>
          <cell r="Q1553">
            <v>1.84</v>
          </cell>
        </row>
        <row r="1554">
          <cell r="K1554">
            <v>67.099999999999994</v>
          </cell>
          <cell r="Q1554">
            <v>1.8043</v>
          </cell>
        </row>
        <row r="1555">
          <cell r="K1555">
            <v>65.16</v>
          </cell>
          <cell r="Q1555">
            <v>1.7521</v>
          </cell>
        </row>
        <row r="1556">
          <cell r="K1556">
            <v>63.62</v>
          </cell>
          <cell r="Q1556">
            <v>1.7107000000000001</v>
          </cell>
        </row>
        <row r="1557">
          <cell r="K1557">
            <v>63.65</v>
          </cell>
          <cell r="Q1557">
            <v>1.7115</v>
          </cell>
        </row>
        <row r="1558">
          <cell r="K1558">
            <v>63.42</v>
          </cell>
          <cell r="Q1558">
            <v>1.7053</v>
          </cell>
        </row>
        <row r="1559">
          <cell r="K1559">
            <v>67.17</v>
          </cell>
          <cell r="Q1559">
            <v>1.8061</v>
          </cell>
        </row>
        <row r="1560">
          <cell r="K1560">
            <v>66.73</v>
          </cell>
          <cell r="Q1560">
            <v>1.7943</v>
          </cell>
        </row>
        <row r="1561">
          <cell r="K1561">
            <v>66.73</v>
          </cell>
          <cell r="Q1561">
            <v>1.7943</v>
          </cell>
        </row>
        <row r="1562">
          <cell r="K1562">
            <v>67.849999999999994</v>
          </cell>
          <cell r="Q1562">
            <v>1.8244</v>
          </cell>
        </row>
        <row r="1563">
          <cell r="K1563">
            <v>68.099999999999994</v>
          </cell>
          <cell r="Q1563">
            <v>1.8310999999999999</v>
          </cell>
        </row>
        <row r="1564">
          <cell r="K1564">
            <v>69.98</v>
          </cell>
          <cell r="Q1564">
            <v>1.8816999999999999</v>
          </cell>
        </row>
        <row r="1565">
          <cell r="K1565">
            <v>67.19</v>
          </cell>
          <cell r="Q1565">
            <v>1.8067</v>
          </cell>
        </row>
        <row r="1566">
          <cell r="K1566">
            <v>66.75</v>
          </cell>
          <cell r="Q1566">
            <v>1.7948</v>
          </cell>
        </row>
        <row r="1567">
          <cell r="K1567">
            <v>65</v>
          </cell>
          <cell r="Q1567">
            <v>1.7478</v>
          </cell>
        </row>
        <row r="1568">
          <cell r="K1568">
            <v>64.12</v>
          </cell>
          <cell r="Q1568">
            <v>1.7241</v>
          </cell>
        </row>
        <row r="1569">
          <cell r="K1569">
            <v>65.69</v>
          </cell>
          <cell r="Q1569">
            <v>1.7663</v>
          </cell>
        </row>
        <row r="1570">
          <cell r="K1570">
            <v>68.069999999999993</v>
          </cell>
          <cell r="Q1570">
            <v>1.8303</v>
          </cell>
        </row>
        <row r="1571">
          <cell r="K1571">
            <v>67.42</v>
          </cell>
          <cell r="Q1571">
            <v>1.8129</v>
          </cell>
        </row>
        <row r="1572">
          <cell r="K1572">
            <v>66.59</v>
          </cell>
          <cell r="Q1572">
            <v>1.7905</v>
          </cell>
        </row>
        <row r="1573">
          <cell r="K1573">
            <v>65.64</v>
          </cell>
          <cell r="Q1573">
            <v>1.7649999999999999</v>
          </cell>
        </row>
        <row r="1574">
          <cell r="K1574">
            <v>66.92</v>
          </cell>
          <cell r="Q1574">
            <v>1.7994000000000001</v>
          </cell>
        </row>
        <row r="1575">
          <cell r="K1575">
            <v>66.180000000000007</v>
          </cell>
          <cell r="Q1575">
            <v>1.7795000000000001</v>
          </cell>
        </row>
        <row r="1576">
          <cell r="K1576">
            <v>66.81</v>
          </cell>
          <cell r="Q1576">
            <v>1.7965</v>
          </cell>
        </row>
        <row r="1577">
          <cell r="K1577">
            <v>67.849999999999994</v>
          </cell>
          <cell r="Q1577">
            <v>1.8244</v>
          </cell>
        </row>
        <row r="1578">
          <cell r="K1578">
            <v>66.87</v>
          </cell>
          <cell r="Q1578">
            <v>1.7981</v>
          </cell>
        </row>
        <row r="1579">
          <cell r="K1579">
            <v>66.69</v>
          </cell>
          <cell r="Q1579">
            <v>1.7931999999999999</v>
          </cell>
        </row>
        <row r="1580">
          <cell r="K1580">
            <v>67.05</v>
          </cell>
          <cell r="Q1580">
            <v>1.8028999999999999</v>
          </cell>
        </row>
        <row r="1581">
          <cell r="K1581">
            <v>64.28</v>
          </cell>
          <cell r="Q1581">
            <v>1.7283999999999999</v>
          </cell>
        </row>
        <row r="1582">
          <cell r="K1582">
            <v>63.09</v>
          </cell>
          <cell r="Q1582">
            <v>1.6963999999999999</v>
          </cell>
        </row>
        <row r="1583">
          <cell r="K1583">
            <v>60</v>
          </cell>
          <cell r="Q1583">
            <v>1.6133</v>
          </cell>
        </row>
        <row r="1584">
          <cell r="K1584">
            <v>60.9</v>
          </cell>
          <cell r="Q1584">
            <v>1.6375</v>
          </cell>
        </row>
        <row r="1585">
          <cell r="K1585">
            <v>62.09</v>
          </cell>
          <cell r="Q1585">
            <v>1.6695</v>
          </cell>
        </row>
        <row r="1586">
          <cell r="K1586">
            <v>62.14</v>
          </cell>
          <cell r="Q1586">
            <v>1.6709000000000001</v>
          </cell>
        </row>
        <row r="1587">
          <cell r="K1587">
            <v>64.44</v>
          </cell>
          <cell r="Q1587">
            <v>1.7326999999999999</v>
          </cell>
        </row>
        <row r="1588">
          <cell r="K1588">
            <v>64.400000000000006</v>
          </cell>
          <cell r="Q1588">
            <v>1.6093999999999999</v>
          </cell>
        </row>
        <row r="1589">
          <cell r="K1589">
            <v>67.650000000000006</v>
          </cell>
          <cell r="Q1589">
            <v>1.6907000000000001</v>
          </cell>
        </row>
        <row r="1590">
          <cell r="K1590">
            <v>66.91</v>
          </cell>
          <cell r="Q1590">
            <v>1.6721999999999999</v>
          </cell>
        </row>
        <row r="1591">
          <cell r="K1591">
            <v>66.66</v>
          </cell>
          <cell r="Q1591">
            <v>1.6658999999999999</v>
          </cell>
        </row>
        <row r="1592">
          <cell r="K1592">
            <v>66.989999999999995</v>
          </cell>
          <cell r="Q1592">
            <v>1.6741999999999999</v>
          </cell>
        </row>
        <row r="1593">
          <cell r="K1593">
            <v>66.069999999999993</v>
          </cell>
          <cell r="Q1593">
            <v>1.6512</v>
          </cell>
        </row>
        <row r="1594">
          <cell r="K1594">
            <v>66.88</v>
          </cell>
          <cell r="Q1594">
            <v>1.6714</v>
          </cell>
        </row>
        <row r="1595">
          <cell r="K1595">
            <v>66.84</v>
          </cell>
          <cell r="Q1595">
            <v>1.6704000000000001</v>
          </cell>
        </row>
        <row r="1596">
          <cell r="K1596">
            <v>67.66</v>
          </cell>
          <cell r="Q1596">
            <v>1.6909000000000001</v>
          </cell>
        </row>
        <row r="1597">
          <cell r="K1597">
            <v>68.599999999999994</v>
          </cell>
          <cell r="Q1597">
            <v>1.7143999999999999</v>
          </cell>
        </row>
        <row r="1598">
          <cell r="K1598">
            <v>68.14</v>
          </cell>
          <cell r="Q1598">
            <v>1.7029000000000001</v>
          </cell>
        </row>
        <row r="1599">
          <cell r="K1599">
            <v>69.010000000000005</v>
          </cell>
          <cell r="Q1599">
            <v>1.7245999999999999</v>
          </cell>
        </row>
        <row r="1600">
          <cell r="K1600">
            <v>70.47</v>
          </cell>
          <cell r="Q1600">
            <v>1.7611000000000001</v>
          </cell>
        </row>
        <row r="1601">
          <cell r="K1601">
            <v>69.209999999999994</v>
          </cell>
          <cell r="Q1601">
            <v>1.7296</v>
          </cell>
        </row>
        <row r="1602">
          <cell r="K1602">
            <v>68.569999999999993</v>
          </cell>
          <cell r="Q1602">
            <v>1.7136</v>
          </cell>
        </row>
        <row r="1603">
          <cell r="K1603">
            <v>67.77</v>
          </cell>
          <cell r="Q1603">
            <v>1.6937</v>
          </cell>
        </row>
        <row r="1604">
          <cell r="K1604">
            <v>67.33</v>
          </cell>
          <cell r="Q1604">
            <v>1.6827000000000001</v>
          </cell>
        </row>
        <row r="1605">
          <cell r="K1605">
            <v>73.31</v>
          </cell>
          <cell r="Q1605">
            <v>1.8321000000000001</v>
          </cell>
        </row>
        <row r="1606">
          <cell r="K1606">
            <v>73.66</v>
          </cell>
          <cell r="Q1606">
            <v>1.8409</v>
          </cell>
        </row>
        <row r="1607">
          <cell r="K1607">
            <v>74.040000000000006</v>
          </cell>
          <cell r="Q1607">
            <v>1.8503000000000001</v>
          </cell>
        </row>
        <row r="1608">
          <cell r="K1608">
            <v>72.3</v>
          </cell>
          <cell r="Q1608">
            <v>1.8069</v>
          </cell>
        </row>
        <row r="1609">
          <cell r="K1609">
            <v>73.7</v>
          </cell>
          <cell r="Q1609">
            <v>1.8419000000000001</v>
          </cell>
        </row>
        <row r="1610">
          <cell r="K1610">
            <v>72.739999999999995</v>
          </cell>
          <cell r="Q1610">
            <v>1.8179000000000001</v>
          </cell>
        </row>
        <row r="1611">
          <cell r="K1611">
            <v>75.36</v>
          </cell>
          <cell r="Q1611">
            <v>1.8833</v>
          </cell>
        </row>
        <row r="1612">
          <cell r="K1612">
            <v>75.540000000000006</v>
          </cell>
          <cell r="Q1612">
            <v>1.8877999999999999</v>
          </cell>
        </row>
        <row r="1613">
          <cell r="K1613">
            <v>76.75</v>
          </cell>
          <cell r="Q1613">
            <v>1.9180999999999999</v>
          </cell>
        </row>
        <row r="1614">
          <cell r="K1614">
            <v>76.34</v>
          </cell>
          <cell r="Q1614">
            <v>1.9077999999999999</v>
          </cell>
        </row>
        <row r="1615">
          <cell r="K1615">
            <v>76.98</v>
          </cell>
          <cell r="Q1615">
            <v>1.9238</v>
          </cell>
        </row>
        <row r="1616">
          <cell r="K1616">
            <v>77.36</v>
          </cell>
          <cell r="Q1616">
            <v>1.9333</v>
          </cell>
        </row>
        <row r="1617">
          <cell r="K1617">
            <v>76.47</v>
          </cell>
          <cell r="Q1617">
            <v>1.9111</v>
          </cell>
        </row>
        <row r="1618">
          <cell r="K1618">
            <v>76.260000000000005</v>
          </cell>
          <cell r="Q1618">
            <v>1.9057999999999999</v>
          </cell>
        </row>
        <row r="1619">
          <cell r="K1619">
            <v>76.62</v>
          </cell>
          <cell r="Q1619">
            <v>1.9148000000000001</v>
          </cell>
        </row>
        <row r="1620">
          <cell r="K1620">
            <v>78.209999999999994</v>
          </cell>
          <cell r="Q1620">
            <v>1.9545999999999999</v>
          </cell>
        </row>
        <row r="1621">
          <cell r="K1621">
            <v>78.510000000000005</v>
          </cell>
          <cell r="Q1621">
            <v>1.9621</v>
          </cell>
        </row>
        <row r="1622">
          <cell r="K1622">
            <v>77.8</v>
          </cell>
          <cell r="Q1622">
            <v>1.9442999999999999</v>
          </cell>
        </row>
        <row r="1623">
          <cell r="K1623">
            <v>78.16</v>
          </cell>
          <cell r="Q1623">
            <v>1.9533</v>
          </cell>
        </row>
        <row r="1624">
          <cell r="K1624">
            <v>78.150000000000006</v>
          </cell>
          <cell r="Q1624">
            <v>1.9531000000000001</v>
          </cell>
        </row>
        <row r="1625">
          <cell r="K1625">
            <v>77.319999999999993</v>
          </cell>
          <cell r="Q1625">
            <v>1.9322999999999999</v>
          </cell>
        </row>
        <row r="1626">
          <cell r="K1626">
            <v>77.03</v>
          </cell>
          <cell r="Q1626">
            <v>1.9251</v>
          </cell>
        </row>
        <row r="1627">
          <cell r="K1627">
            <v>78.12</v>
          </cell>
          <cell r="Q1627">
            <v>1.9522999999999999</v>
          </cell>
        </row>
        <row r="1628">
          <cell r="K1628">
            <v>77.209999999999994</v>
          </cell>
          <cell r="Q1628">
            <v>1.9296</v>
          </cell>
        </row>
        <row r="1629">
          <cell r="K1629">
            <v>77.150000000000006</v>
          </cell>
          <cell r="Q1629">
            <v>1.9280999999999999</v>
          </cell>
        </row>
        <row r="1630">
          <cell r="K1630">
            <v>76.2</v>
          </cell>
          <cell r="Q1630">
            <v>1.9043000000000001</v>
          </cell>
        </row>
        <row r="1631">
          <cell r="K1631">
            <v>78.8</v>
          </cell>
          <cell r="Q1631">
            <v>1.9693000000000001</v>
          </cell>
        </row>
        <row r="1632">
          <cell r="K1632">
            <v>78.069999999999993</v>
          </cell>
          <cell r="Q1632">
            <v>1.9511000000000001</v>
          </cell>
        </row>
        <row r="1633">
          <cell r="K1633">
            <v>78.569999999999993</v>
          </cell>
          <cell r="Q1633">
            <v>1.9636</v>
          </cell>
        </row>
        <row r="1634">
          <cell r="K1634">
            <v>79.66</v>
          </cell>
          <cell r="Q1634">
            <v>1.9907999999999999</v>
          </cell>
        </row>
        <row r="1635">
          <cell r="K1635">
            <v>81.92</v>
          </cell>
          <cell r="Q1635">
            <v>2.0472999999999999</v>
          </cell>
        </row>
        <row r="1636">
          <cell r="K1636">
            <v>81.02</v>
          </cell>
          <cell r="Q1636">
            <v>2.0247999999999999</v>
          </cell>
        </row>
        <row r="1637">
          <cell r="K1637">
            <v>83.13</v>
          </cell>
          <cell r="Q1637">
            <v>2.0775000000000001</v>
          </cell>
        </row>
        <row r="1638">
          <cell r="K1638">
            <v>83.56</v>
          </cell>
          <cell r="Q1638">
            <v>2.0882999999999998</v>
          </cell>
        </row>
        <row r="1639">
          <cell r="K1639">
            <v>84.39</v>
          </cell>
          <cell r="Q1639">
            <v>2.109</v>
          </cell>
        </row>
        <row r="1640">
          <cell r="K1640">
            <v>84.83</v>
          </cell>
          <cell r="Q1640">
            <v>2.12</v>
          </cell>
        </row>
        <row r="1641">
          <cell r="K1641">
            <v>83.8</v>
          </cell>
          <cell r="Q1641">
            <v>2.0943000000000001</v>
          </cell>
        </row>
        <row r="1642">
          <cell r="K1642">
            <v>82.76</v>
          </cell>
          <cell r="Q1642">
            <v>2.0682999999999998</v>
          </cell>
        </row>
        <row r="1643">
          <cell r="K1643">
            <v>82.03</v>
          </cell>
          <cell r="Q1643">
            <v>2.0499999999999998</v>
          </cell>
        </row>
        <row r="1644">
          <cell r="K1644">
            <v>80.599999999999994</v>
          </cell>
          <cell r="Q1644">
            <v>2.0143</v>
          </cell>
        </row>
        <row r="1645">
          <cell r="K1645">
            <v>81.72</v>
          </cell>
          <cell r="Q1645">
            <v>2.0423</v>
          </cell>
        </row>
        <row r="1646">
          <cell r="K1646">
            <v>80.930000000000007</v>
          </cell>
          <cell r="Q1646">
            <v>2.0225</v>
          </cell>
        </row>
        <row r="1647">
          <cell r="K1647">
            <v>80.19</v>
          </cell>
          <cell r="Q1647">
            <v>2.004</v>
          </cell>
        </row>
        <row r="1648">
          <cell r="K1648">
            <v>78.38</v>
          </cell>
          <cell r="Q1648">
            <v>1.9588000000000001</v>
          </cell>
        </row>
        <row r="1649">
          <cell r="K1649">
            <v>80.14</v>
          </cell>
          <cell r="Q1649">
            <v>2.0028000000000001</v>
          </cell>
        </row>
        <row r="1650">
          <cell r="K1650">
            <v>80.11</v>
          </cell>
          <cell r="Q1650">
            <v>2.0019999999999998</v>
          </cell>
        </row>
        <row r="1651">
          <cell r="K1651">
            <v>80.55</v>
          </cell>
          <cell r="Q1651">
            <v>1.8444</v>
          </cell>
        </row>
        <row r="1652">
          <cell r="K1652">
            <v>80.73</v>
          </cell>
          <cell r="Q1652">
            <v>1.8486</v>
          </cell>
        </row>
        <row r="1653">
          <cell r="K1653">
            <v>79.489999999999995</v>
          </cell>
          <cell r="Q1653">
            <v>1.8202</v>
          </cell>
        </row>
        <row r="1654">
          <cell r="K1654">
            <v>80.34</v>
          </cell>
          <cell r="Q1654">
            <v>1.8395999999999999</v>
          </cell>
        </row>
        <row r="1655">
          <cell r="K1655">
            <v>79.92</v>
          </cell>
          <cell r="Q1655">
            <v>1.83</v>
          </cell>
        </row>
        <row r="1656">
          <cell r="K1656">
            <v>80.42</v>
          </cell>
          <cell r="Q1656">
            <v>1.8414999999999999</v>
          </cell>
        </row>
        <row r="1657">
          <cell r="K1657">
            <v>80.09</v>
          </cell>
          <cell r="Q1657">
            <v>1.8339000000000001</v>
          </cell>
        </row>
        <row r="1658">
          <cell r="K1658">
            <v>78.290000000000006</v>
          </cell>
          <cell r="Q1658">
            <v>1.7927</v>
          </cell>
        </row>
        <row r="1659">
          <cell r="K1659">
            <v>78.97</v>
          </cell>
          <cell r="Q1659">
            <v>1.8083</v>
          </cell>
        </row>
        <row r="1660">
          <cell r="K1660">
            <v>78.22</v>
          </cell>
          <cell r="Q1660">
            <v>1.7910999999999999</v>
          </cell>
        </row>
        <row r="1661">
          <cell r="K1661">
            <v>78.62</v>
          </cell>
          <cell r="Q1661">
            <v>1.8003</v>
          </cell>
        </row>
        <row r="1662">
          <cell r="K1662">
            <v>79.650000000000006</v>
          </cell>
          <cell r="Q1662">
            <v>1.8238000000000001</v>
          </cell>
        </row>
        <row r="1663">
          <cell r="K1663">
            <v>81.209999999999994</v>
          </cell>
          <cell r="Q1663">
            <v>1.8595999999999999</v>
          </cell>
        </row>
        <row r="1664">
          <cell r="K1664">
            <v>82.03</v>
          </cell>
          <cell r="Q1664">
            <v>1.8783000000000001</v>
          </cell>
        </row>
        <row r="1665">
          <cell r="K1665">
            <v>80.7</v>
          </cell>
          <cell r="Q1665">
            <v>1.8479000000000001</v>
          </cell>
        </row>
        <row r="1666">
          <cell r="K1666">
            <v>80.930000000000007</v>
          </cell>
          <cell r="Q1666">
            <v>1.8532</v>
          </cell>
        </row>
        <row r="1667">
          <cell r="K1667">
            <v>78.739999999999995</v>
          </cell>
          <cell r="Q1667">
            <v>1.8029999999999999</v>
          </cell>
        </row>
        <row r="1668">
          <cell r="K1668">
            <v>76.77</v>
          </cell>
          <cell r="Q1668">
            <v>1.7579</v>
          </cell>
        </row>
        <row r="1669">
          <cell r="K1669">
            <v>74.88</v>
          </cell>
          <cell r="Q1669">
            <v>1.7145999999999999</v>
          </cell>
        </row>
        <row r="1670">
          <cell r="K1670">
            <v>74.569999999999993</v>
          </cell>
          <cell r="Q1670">
            <v>1.7075</v>
          </cell>
        </row>
        <row r="1671">
          <cell r="K1671">
            <v>73.7</v>
          </cell>
          <cell r="Q1671">
            <v>1.6876</v>
          </cell>
        </row>
        <row r="1672">
          <cell r="K1672">
            <v>73.11</v>
          </cell>
          <cell r="Q1672">
            <v>1.6740999999999999</v>
          </cell>
        </row>
        <row r="1673">
          <cell r="K1673">
            <v>71.650000000000006</v>
          </cell>
          <cell r="Q1673">
            <v>1.6407</v>
          </cell>
        </row>
        <row r="1674">
          <cell r="K1674">
            <v>71.63</v>
          </cell>
          <cell r="Q1674">
            <v>1.6402000000000001</v>
          </cell>
        </row>
        <row r="1675">
          <cell r="K1675">
            <v>72.98</v>
          </cell>
          <cell r="Q1675">
            <v>1.6711</v>
          </cell>
        </row>
        <row r="1676">
          <cell r="K1676">
            <v>71.099999999999994</v>
          </cell>
          <cell r="Q1676">
            <v>1.6281000000000001</v>
          </cell>
        </row>
        <row r="1677">
          <cell r="K1677">
            <v>69.48</v>
          </cell>
          <cell r="Q1677">
            <v>1.591</v>
          </cell>
        </row>
        <row r="1678">
          <cell r="K1678">
            <v>68.97</v>
          </cell>
          <cell r="Q1678">
            <v>1.5792999999999999</v>
          </cell>
        </row>
        <row r="1679">
          <cell r="K1679">
            <v>70.790000000000006</v>
          </cell>
          <cell r="Q1679">
            <v>1.621</v>
          </cell>
        </row>
        <row r="1680">
          <cell r="K1680">
            <v>70.73</v>
          </cell>
          <cell r="Q1680">
            <v>1.6195999999999999</v>
          </cell>
        </row>
        <row r="1681">
          <cell r="K1681">
            <v>69.55</v>
          </cell>
          <cell r="Q1681">
            <v>1.5926</v>
          </cell>
        </row>
        <row r="1682">
          <cell r="K1682">
            <v>70.44</v>
          </cell>
          <cell r="Q1682">
            <v>1.6129</v>
          </cell>
        </row>
        <row r="1683">
          <cell r="K1683">
            <v>70.61</v>
          </cell>
          <cell r="Q1683">
            <v>1.6168</v>
          </cell>
        </row>
        <row r="1684">
          <cell r="K1684">
            <v>73.290000000000006</v>
          </cell>
          <cell r="Q1684">
            <v>1.6781999999999999</v>
          </cell>
        </row>
        <row r="1685">
          <cell r="K1685">
            <v>71.63</v>
          </cell>
          <cell r="Q1685">
            <v>1.6402000000000001</v>
          </cell>
        </row>
        <row r="1686">
          <cell r="K1686">
            <v>71.599999999999994</v>
          </cell>
          <cell r="Q1686">
            <v>1.6395</v>
          </cell>
        </row>
        <row r="1687">
          <cell r="K1687">
            <v>72.599999999999994</v>
          </cell>
          <cell r="Q1687">
            <v>1.6624000000000001</v>
          </cell>
        </row>
        <row r="1688">
          <cell r="K1688">
            <v>71.13</v>
          </cell>
          <cell r="Q1688">
            <v>1.6287</v>
          </cell>
        </row>
        <row r="1689">
          <cell r="K1689">
            <v>70.02</v>
          </cell>
          <cell r="Q1689">
            <v>1.6032999999999999</v>
          </cell>
        </row>
        <row r="1690">
          <cell r="K1690">
            <v>70.180000000000007</v>
          </cell>
          <cell r="Q1690">
            <v>1.607</v>
          </cell>
        </row>
        <row r="1691">
          <cell r="K1691">
            <v>70.349999999999994</v>
          </cell>
          <cell r="Q1691">
            <v>1.6109</v>
          </cell>
        </row>
        <row r="1692">
          <cell r="K1692">
            <v>68.3</v>
          </cell>
          <cell r="Q1692">
            <v>1.5639000000000001</v>
          </cell>
        </row>
        <row r="1693">
          <cell r="K1693">
            <v>67.959999999999994</v>
          </cell>
          <cell r="Q1693">
            <v>1.5562</v>
          </cell>
        </row>
        <row r="1694">
          <cell r="K1694">
            <v>68.790000000000006</v>
          </cell>
          <cell r="Q1694">
            <v>1.5751999999999999</v>
          </cell>
        </row>
        <row r="1695">
          <cell r="K1695">
            <v>68.61</v>
          </cell>
          <cell r="Q1695">
            <v>1.571</v>
          </cell>
        </row>
        <row r="1696">
          <cell r="K1696">
            <v>68.06</v>
          </cell>
          <cell r="Q1696">
            <v>1.5585</v>
          </cell>
        </row>
        <row r="1697">
          <cell r="K1697">
            <v>68.28</v>
          </cell>
          <cell r="Q1697">
            <v>1.5634999999999999</v>
          </cell>
        </row>
        <row r="1698">
          <cell r="K1698">
            <v>67.89</v>
          </cell>
          <cell r="Q1698">
            <v>1.5546</v>
          </cell>
        </row>
        <row r="1699">
          <cell r="K1699">
            <v>67.989999999999995</v>
          </cell>
          <cell r="Q1699">
            <v>1.5568</v>
          </cell>
        </row>
        <row r="1700">
          <cell r="K1700">
            <v>66.48</v>
          </cell>
          <cell r="Q1700">
            <v>1.5223</v>
          </cell>
        </row>
        <row r="1701">
          <cell r="K1701">
            <v>65.58</v>
          </cell>
          <cell r="Q1701">
            <v>1.5017</v>
          </cell>
        </row>
        <row r="1702">
          <cell r="K1702">
            <v>64.87</v>
          </cell>
          <cell r="Q1702">
            <v>1.4854000000000001</v>
          </cell>
        </row>
        <row r="1703">
          <cell r="K1703">
            <v>66.3</v>
          </cell>
          <cell r="Q1703">
            <v>1.5182</v>
          </cell>
        </row>
        <row r="1704">
          <cell r="K1704">
            <v>68.709999999999994</v>
          </cell>
          <cell r="Q1704">
            <v>1.5732999999999999</v>
          </cell>
        </row>
        <row r="1705">
          <cell r="K1705">
            <v>68.69</v>
          </cell>
          <cell r="Q1705">
            <v>1.5729</v>
          </cell>
        </row>
        <row r="1706">
          <cell r="K1706">
            <v>69.540000000000006</v>
          </cell>
          <cell r="Q1706">
            <v>1.5923</v>
          </cell>
        </row>
        <row r="1707">
          <cell r="K1707">
            <v>68.33</v>
          </cell>
          <cell r="Q1707">
            <v>1.5646</v>
          </cell>
        </row>
        <row r="1708">
          <cell r="K1708">
            <v>67.819999999999993</v>
          </cell>
          <cell r="Q1708">
            <v>1.5529999999999999</v>
          </cell>
        </row>
        <row r="1709">
          <cell r="K1709">
            <v>66.78</v>
          </cell>
          <cell r="Q1709">
            <v>1.5290999999999999</v>
          </cell>
        </row>
        <row r="1710">
          <cell r="K1710">
            <v>66.97</v>
          </cell>
          <cell r="Q1710">
            <v>1.5335000000000001</v>
          </cell>
        </row>
        <row r="1711">
          <cell r="K1711">
            <v>65.88</v>
          </cell>
          <cell r="Q1711">
            <v>1.5085</v>
          </cell>
        </row>
        <row r="1712">
          <cell r="K1712">
            <v>68.349999999999994</v>
          </cell>
          <cell r="Q1712">
            <v>1.6994</v>
          </cell>
        </row>
        <row r="1713">
          <cell r="K1713">
            <v>70.040000000000006</v>
          </cell>
          <cell r="Q1713">
            <v>1.7414000000000001</v>
          </cell>
        </row>
        <row r="1714">
          <cell r="K1714">
            <v>69.67</v>
          </cell>
          <cell r="Q1714">
            <v>1.7322</v>
          </cell>
        </row>
        <row r="1715">
          <cell r="K1715">
            <v>71.75</v>
          </cell>
          <cell r="Q1715">
            <v>1.7839</v>
          </cell>
        </row>
        <row r="1716">
          <cell r="K1716">
            <v>71.349999999999994</v>
          </cell>
          <cell r="Q1716">
            <v>1.774</v>
          </cell>
        </row>
        <row r="1717">
          <cell r="K1717">
            <v>69.400000000000006</v>
          </cell>
          <cell r="Q1717">
            <v>1.7255</v>
          </cell>
        </row>
        <row r="1718">
          <cell r="K1718">
            <v>69.86</v>
          </cell>
          <cell r="Q1718">
            <v>1.7370000000000001</v>
          </cell>
        </row>
        <row r="1719">
          <cell r="K1719">
            <v>70.41</v>
          </cell>
          <cell r="Q1719">
            <v>1.7505999999999999</v>
          </cell>
        </row>
        <row r="1720">
          <cell r="K1720">
            <v>70.89</v>
          </cell>
          <cell r="Q1720">
            <v>1.7625999999999999</v>
          </cell>
        </row>
        <row r="1721">
          <cell r="K1721">
            <v>70.34</v>
          </cell>
          <cell r="Q1721">
            <v>1.7488999999999999</v>
          </cell>
        </row>
        <row r="1722">
          <cell r="K1722">
            <v>70.239999999999995</v>
          </cell>
          <cell r="Q1722">
            <v>1.7464</v>
          </cell>
        </row>
        <row r="1723">
          <cell r="K1723">
            <v>70.42</v>
          </cell>
          <cell r="Q1723">
            <v>1.7508999999999999</v>
          </cell>
        </row>
        <row r="1724">
          <cell r="K1724">
            <v>71.73</v>
          </cell>
          <cell r="Q1724">
            <v>1.7834000000000001</v>
          </cell>
        </row>
        <row r="1725">
          <cell r="K1725">
            <v>72.760000000000005</v>
          </cell>
          <cell r="Q1725">
            <v>1.8090999999999999</v>
          </cell>
        </row>
        <row r="1726">
          <cell r="K1726">
            <v>73.790000000000006</v>
          </cell>
          <cell r="Q1726">
            <v>1.8347</v>
          </cell>
        </row>
        <row r="1727">
          <cell r="K1727">
            <v>73.67</v>
          </cell>
          <cell r="Q1727">
            <v>1.8317000000000001</v>
          </cell>
        </row>
        <row r="1728">
          <cell r="K1728">
            <v>73.760000000000005</v>
          </cell>
          <cell r="Q1728">
            <v>1.8339000000000001</v>
          </cell>
        </row>
        <row r="1729">
          <cell r="K1729">
            <v>74</v>
          </cell>
          <cell r="Q1729">
            <v>1.8399000000000001</v>
          </cell>
        </row>
        <row r="1730">
          <cell r="K1730">
            <v>73.62</v>
          </cell>
          <cell r="Q1730">
            <v>1.8304</v>
          </cell>
        </row>
        <row r="1731">
          <cell r="K1731">
            <v>74.12</v>
          </cell>
          <cell r="Q1731">
            <v>1.8429</v>
          </cell>
        </row>
        <row r="1732">
          <cell r="K1732">
            <v>73.66</v>
          </cell>
          <cell r="Q1732">
            <v>1.8313999999999999</v>
          </cell>
        </row>
        <row r="1733">
          <cell r="K1733">
            <v>74.14</v>
          </cell>
          <cell r="Q1733">
            <v>1.8433999999999999</v>
          </cell>
        </row>
        <row r="1734">
          <cell r="K1734">
            <v>71.260000000000005</v>
          </cell>
          <cell r="Q1734">
            <v>1.7718</v>
          </cell>
        </row>
        <row r="1735">
          <cell r="K1735">
            <v>70.17</v>
          </cell>
          <cell r="Q1735">
            <v>1.7446999999999999</v>
          </cell>
        </row>
        <row r="1736">
          <cell r="K1736">
            <v>68.209999999999994</v>
          </cell>
          <cell r="Q1736">
            <v>1.6959</v>
          </cell>
        </row>
        <row r="1737">
          <cell r="K1737">
            <v>66.569999999999993</v>
          </cell>
          <cell r="Q1737">
            <v>1.6552</v>
          </cell>
        </row>
        <row r="1738">
          <cell r="K1738">
            <v>68.099999999999994</v>
          </cell>
          <cell r="Q1738">
            <v>1.6932</v>
          </cell>
        </row>
        <row r="1739">
          <cell r="K1739">
            <v>69.08</v>
          </cell>
          <cell r="Q1739">
            <v>1.7176</v>
          </cell>
        </row>
        <row r="1740">
          <cell r="K1740">
            <v>68.260000000000005</v>
          </cell>
          <cell r="Q1740">
            <v>1.6972</v>
          </cell>
        </row>
        <row r="1741">
          <cell r="K1741">
            <v>68.92</v>
          </cell>
          <cell r="Q1741">
            <v>1.7136</v>
          </cell>
        </row>
        <row r="1742">
          <cell r="K1742">
            <v>68.959999999999994</v>
          </cell>
          <cell r="Q1742">
            <v>1.7145999999999999</v>
          </cell>
        </row>
        <row r="1743">
          <cell r="K1743">
            <v>70.290000000000006</v>
          </cell>
          <cell r="Q1743">
            <v>1.7476</v>
          </cell>
        </row>
        <row r="1744">
          <cell r="K1744">
            <v>69.33</v>
          </cell>
          <cell r="Q1744">
            <v>1.7238</v>
          </cell>
        </row>
        <row r="1745">
          <cell r="K1745">
            <v>69.48</v>
          </cell>
          <cell r="Q1745">
            <v>1.7275</v>
          </cell>
        </row>
        <row r="1746">
          <cell r="K1746">
            <v>67.84</v>
          </cell>
          <cell r="Q1746">
            <v>1.6867000000000001</v>
          </cell>
        </row>
        <row r="1747">
          <cell r="K1747">
            <v>66.78</v>
          </cell>
          <cell r="Q1747">
            <v>1.6604000000000001</v>
          </cell>
        </row>
        <row r="1748">
          <cell r="K1748">
            <v>68.099999999999994</v>
          </cell>
          <cell r="Q1748">
            <v>1.6932</v>
          </cell>
        </row>
        <row r="1749">
          <cell r="K1749">
            <v>66.260000000000005</v>
          </cell>
          <cell r="Q1749">
            <v>1.6474</v>
          </cell>
        </row>
        <row r="1750">
          <cell r="K1750">
            <v>66.84</v>
          </cell>
          <cell r="Q1750">
            <v>1.6618999999999999</v>
          </cell>
        </row>
        <row r="1751">
          <cell r="K1751">
            <v>68.510000000000005</v>
          </cell>
          <cell r="Q1751">
            <v>1.7034</v>
          </cell>
        </row>
        <row r="1752">
          <cell r="K1752">
            <v>68.13</v>
          </cell>
          <cell r="Q1752">
            <v>1.6939</v>
          </cell>
        </row>
        <row r="1753">
          <cell r="K1753">
            <v>66.959999999999994</v>
          </cell>
          <cell r="Q1753">
            <v>1.6648000000000001</v>
          </cell>
        </row>
        <row r="1754">
          <cell r="K1754">
            <v>66.33</v>
          </cell>
          <cell r="Q1754">
            <v>1.6492</v>
          </cell>
        </row>
        <row r="1755">
          <cell r="K1755">
            <v>67.03</v>
          </cell>
          <cell r="Q1755">
            <v>1.6666000000000001</v>
          </cell>
        </row>
        <row r="1756">
          <cell r="K1756">
            <v>67.59</v>
          </cell>
          <cell r="Q1756">
            <v>1.6805000000000001</v>
          </cell>
        </row>
        <row r="1757">
          <cell r="K1757">
            <v>67.760000000000005</v>
          </cell>
          <cell r="Q1757">
            <v>1.6847000000000001</v>
          </cell>
        </row>
        <row r="1758">
          <cell r="K1758">
            <v>68.19</v>
          </cell>
          <cell r="Q1758">
            <v>1.6954</v>
          </cell>
        </row>
        <row r="1759">
          <cell r="K1759">
            <v>67.680000000000007</v>
          </cell>
          <cell r="Q1759">
            <v>1.6828000000000001</v>
          </cell>
        </row>
        <row r="1760">
          <cell r="K1760">
            <v>67.63</v>
          </cell>
          <cell r="Q1760">
            <v>1.6815</v>
          </cell>
        </row>
        <row r="1761">
          <cell r="K1761">
            <v>67.52</v>
          </cell>
          <cell r="Q1761">
            <v>1.6788000000000001</v>
          </cell>
        </row>
        <row r="1762">
          <cell r="K1762">
            <v>68.790000000000006</v>
          </cell>
          <cell r="Q1762">
            <v>1.7102999999999999</v>
          </cell>
        </row>
        <row r="1763">
          <cell r="K1763">
            <v>70.53</v>
          </cell>
          <cell r="Q1763">
            <v>1.7536</v>
          </cell>
        </row>
        <row r="1764">
          <cell r="K1764">
            <v>69.33</v>
          </cell>
          <cell r="Q1764">
            <v>1.7238</v>
          </cell>
        </row>
        <row r="1765">
          <cell r="K1765">
            <v>68.03</v>
          </cell>
          <cell r="Q1765">
            <v>1.6915</v>
          </cell>
        </row>
        <row r="1766">
          <cell r="K1766">
            <v>68.739999999999995</v>
          </cell>
          <cell r="Q1766">
            <v>1.7091000000000001</v>
          </cell>
        </row>
        <row r="1767">
          <cell r="K1767">
            <v>67.81</v>
          </cell>
          <cell r="Q1767">
            <v>1.6859999999999999</v>
          </cell>
        </row>
        <row r="1768">
          <cell r="K1768">
            <v>68.260000000000005</v>
          </cell>
          <cell r="Q1768">
            <v>1.6972</v>
          </cell>
        </row>
        <row r="1769">
          <cell r="K1769">
            <v>68.510000000000005</v>
          </cell>
          <cell r="Q1769">
            <v>1.7034</v>
          </cell>
        </row>
        <row r="1770">
          <cell r="K1770">
            <v>69.47</v>
          </cell>
          <cell r="Q1770">
            <v>1.7273000000000001</v>
          </cell>
        </row>
        <row r="1771">
          <cell r="K1771">
            <v>70.69</v>
          </cell>
          <cell r="Q1771">
            <v>1.7576000000000001</v>
          </cell>
        </row>
        <row r="1772">
          <cell r="K1772">
            <v>70.75</v>
          </cell>
          <cell r="Q1772">
            <v>1.7591000000000001</v>
          </cell>
        </row>
        <row r="1773">
          <cell r="K1773">
            <v>69.77</v>
          </cell>
          <cell r="Q1773">
            <v>1.6409</v>
          </cell>
        </row>
        <row r="1774">
          <cell r="K1774">
            <v>69.55</v>
          </cell>
          <cell r="Q1774">
            <v>1.6357999999999999</v>
          </cell>
        </row>
        <row r="1775">
          <cell r="K1775">
            <v>67.98</v>
          </cell>
          <cell r="Q1775">
            <v>1.5988</v>
          </cell>
        </row>
        <row r="1776">
          <cell r="K1776">
            <v>66.83</v>
          </cell>
          <cell r="Q1776">
            <v>1.5718000000000001</v>
          </cell>
        </row>
        <row r="1777">
          <cell r="K1777">
            <v>67.62</v>
          </cell>
          <cell r="Q1777">
            <v>1.5904</v>
          </cell>
        </row>
        <row r="1778">
          <cell r="K1778">
            <v>67.83</v>
          </cell>
          <cell r="Q1778">
            <v>1.5952999999999999</v>
          </cell>
        </row>
        <row r="1779">
          <cell r="K1779">
            <v>68.36</v>
          </cell>
          <cell r="Q1779">
            <v>1.6077999999999999</v>
          </cell>
        </row>
        <row r="1780">
          <cell r="K1780">
            <v>69.16</v>
          </cell>
          <cell r="Q1780">
            <v>1.6266</v>
          </cell>
        </row>
        <row r="1781">
          <cell r="K1781">
            <v>70.14</v>
          </cell>
          <cell r="Q1781">
            <v>1.6496</v>
          </cell>
        </row>
        <row r="1782">
          <cell r="K1782">
            <v>68.86</v>
          </cell>
          <cell r="Q1782">
            <v>1.6194999999999999</v>
          </cell>
        </row>
        <row r="1783">
          <cell r="K1783">
            <v>65.849999999999994</v>
          </cell>
          <cell r="Q1783">
            <v>1.5487</v>
          </cell>
        </row>
        <row r="1784">
          <cell r="K1784">
            <v>66.680000000000007</v>
          </cell>
          <cell r="Q1784">
            <v>1.5683</v>
          </cell>
        </row>
        <row r="1785">
          <cell r="K1785">
            <v>64.14</v>
          </cell>
          <cell r="Q1785">
            <v>1.5085</v>
          </cell>
        </row>
        <row r="1786">
          <cell r="K1786">
            <v>64.61</v>
          </cell>
          <cell r="Q1786">
            <v>1.5196000000000001</v>
          </cell>
        </row>
        <row r="1787">
          <cell r="K1787">
            <v>64.31</v>
          </cell>
          <cell r="Q1787">
            <v>1.5125</v>
          </cell>
        </row>
        <row r="1788">
          <cell r="K1788">
            <v>65.040000000000006</v>
          </cell>
          <cell r="Q1788">
            <v>1.5297000000000001</v>
          </cell>
        </row>
        <row r="1789">
          <cell r="K1789">
            <v>66.2</v>
          </cell>
          <cell r="Q1789">
            <v>1.5569999999999999</v>
          </cell>
        </row>
        <row r="1790">
          <cell r="K1790">
            <v>67.17</v>
          </cell>
          <cell r="Q1790">
            <v>1.5798000000000001</v>
          </cell>
        </row>
        <row r="1791">
          <cell r="K1791">
            <v>67.209999999999994</v>
          </cell>
          <cell r="Q1791">
            <v>1.5807</v>
          </cell>
        </row>
        <row r="1792">
          <cell r="K1792">
            <v>66.319999999999993</v>
          </cell>
          <cell r="Q1792">
            <v>1.5598000000000001</v>
          </cell>
        </row>
        <row r="1793">
          <cell r="K1793">
            <v>65.92</v>
          </cell>
          <cell r="Q1793">
            <v>1.5504</v>
          </cell>
        </row>
        <row r="1794">
          <cell r="K1794">
            <v>65.22</v>
          </cell>
          <cell r="Q1794">
            <v>1.5339</v>
          </cell>
        </row>
        <row r="1795">
          <cell r="K1795">
            <v>65.09</v>
          </cell>
          <cell r="Q1795">
            <v>1.5308999999999999</v>
          </cell>
        </row>
        <row r="1796">
          <cell r="K1796">
            <v>65.61</v>
          </cell>
          <cell r="Q1796">
            <v>1.5430999999999999</v>
          </cell>
        </row>
        <row r="1797">
          <cell r="K1797">
            <v>66.88</v>
          </cell>
          <cell r="Q1797">
            <v>1.573</v>
          </cell>
        </row>
        <row r="1798">
          <cell r="K1798">
            <v>68.040000000000006</v>
          </cell>
          <cell r="Q1798">
            <v>1.6002000000000001</v>
          </cell>
        </row>
        <row r="1799">
          <cell r="K1799">
            <v>68.55</v>
          </cell>
          <cell r="Q1799">
            <v>1.6122000000000001</v>
          </cell>
        </row>
        <row r="1800">
          <cell r="K1800">
            <v>68.8</v>
          </cell>
          <cell r="Q1800">
            <v>1.6181000000000001</v>
          </cell>
        </row>
        <row r="1801">
          <cell r="K1801">
            <v>68.3</v>
          </cell>
          <cell r="Q1801">
            <v>1.6064000000000001</v>
          </cell>
        </row>
        <row r="1802">
          <cell r="K1802">
            <v>68.22</v>
          </cell>
          <cell r="Q1802">
            <v>1.6045</v>
          </cell>
        </row>
        <row r="1803">
          <cell r="K1803">
            <v>67.64</v>
          </cell>
          <cell r="Q1803">
            <v>1.5908</v>
          </cell>
        </row>
        <row r="1804">
          <cell r="K1804">
            <v>68.040000000000006</v>
          </cell>
          <cell r="Q1804">
            <v>1.6002000000000001</v>
          </cell>
        </row>
        <row r="1805">
          <cell r="K1805">
            <v>68.19</v>
          </cell>
          <cell r="Q1805">
            <v>1.6037999999999999</v>
          </cell>
        </row>
        <row r="1806">
          <cell r="K1806">
            <v>66.7</v>
          </cell>
          <cell r="Q1806">
            <v>1.5687</v>
          </cell>
        </row>
        <row r="1807">
          <cell r="K1807">
            <v>68.53</v>
          </cell>
          <cell r="Q1807">
            <v>1.6117999999999999</v>
          </cell>
        </row>
        <row r="1808">
          <cell r="K1808">
            <v>70.17</v>
          </cell>
          <cell r="Q1808">
            <v>1.6503000000000001</v>
          </cell>
        </row>
        <row r="1809">
          <cell r="K1809">
            <v>70.430000000000007</v>
          </cell>
          <cell r="Q1809">
            <v>1.6564000000000001</v>
          </cell>
        </row>
        <row r="1810">
          <cell r="K1810">
            <v>69.17</v>
          </cell>
          <cell r="Q1810">
            <v>1.6268</v>
          </cell>
        </row>
        <row r="1811">
          <cell r="K1811">
            <v>68.900000000000006</v>
          </cell>
          <cell r="Q1811">
            <v>1.6205000000000001</v>
          </cell>
        </row>
        <row r="1812">
          <cell r="K1812">
            <v>69.98</v>
          </cell>
          <cell r="Q1812">
            <v>1.6458999999999999</v>
          </cell>
        </row>
        <row r="1813">
          <cell r="K1813">
            <v>71.489999999999995</v>
          </cell>
          <cell r="Q1813">
            <v>1.6814</v>
          </cell>
        </row>
        <row r="1814">
          <cell r="K1814">
            <v>71.569999999999993</v>
          </cell>
          <cell r="Q1814">
            <v>1.6833</v>
          </cell>
        </row>
        <row r="1815">
          <cell r="K1815">
            <v>71.010000000000005</v>
          </cell>
          <cell r="Q1815">
            <v>1.6700999999999999</v>
          </cell>
        </row>
        <row r="1816">
          <cell r="K1816">
            <v>70.3</v>
          </cell>
          <cell r="Q1816">
            <v>1.6534</v>
          </cell>
        </row>
        <row r="1817">
          <cell r="K1817">
            <v>70.739999999999995</v>
          </cell>
          <cell r="Q1817">
            <v>1.6637</v>
          </cell>
        </row>
        <row r="1818">
          <cell r="K1818">
            <v>69.900000000000006</v>
          </cell>
          <cell r="Q1818">
            <v>1.6439999999999999</v>
          </cell>
        </row>
        <row r="1819">
          <cell r="K1819">
            <v>68.989999999999995</v>
          </cell>
          <cell r="Q1819">
            <v>1.6226</v>
          </cell>
        </row>
        <row r="1820">
          <cell r="K1820">
            <v>70.02</v>
          </cell>
          <cell r="Q1820">
            <v>1.6468</v>
          </cell>
        </row>
        <row r="1821">
          <cell r="K1821">
            <v>70.2</v>
          </cell>
          <cell r="Q1821">
            <v>1.651</v>
          </cell>
        </row>
        <row r="1822">
          <cell r="K1822">
            <v>70.2</v>
          </cell>
          <cell r="Q1822">
            <v>1.651</v>
          </cell>
        </row>
        <row r="1823">
          <cell r="K1823">
            <v>69.17</v>
          </cell>
          <cell r="Q1823">
            <v>1.6268</v>
          </cell>
        </row>
        <row r="1824">
          <cell r="K1824">
            <v>69.209999999999994</v>
          </cell>
          <cell r="Q1824">
            <v>1.6277999999999999</v>
          </cell>
        </row>
        <row r="1825">
          <cell r="K1825">
            <v>70.099999999999994</v>
          </cell>
          <cell r="Q1825">
            <v>1.6487000000000001</v>
          </cell>
        </row>
        <row r="1826">
          <cell r="K1826">
            <v>69.58</v>
          </cell>
          <cell r="Q1826">
            <v>1.6365000000000001</v>
          </cell>
        </row>
        <row r="1827">
          <cell r="K1827">
            <v>70.44</v>
          </cell>
          <cell r="Q1827">
            <v>1.6567000000000001</v>
          </cell>
        </row>
        <row r="1828">
          <cell r="K1828">
            <v>71.489999999999995</v>
          </cell>
          <cell r="Q1828">
            <v>1.6814</v>
          </cell>
        </row>
        <row r="1829">
          <cell r="K1829">
            <v>70.97</v>
          </cell>
          <cell r="Q1829">
            <v>1.6691</v>
          </cell>
        </row>
        <row r="1830">
          <cell r="K1830">
            <v>68.55</v>
          </cell>
          <cell r="Q1830">
            <v>1.6122000000000001</v>
          </cell>
        </row>
        <row r="1831">
          <cell r="K1831">
            <v>68.209999999999994</v>
          </cell>
          <cell r="Q1831">
            <v>1.6042000000000001</v>
          </cell>
        </row>
        <row r="1832">
          <cell r="K1832">
            <v>67.06</v>
          </cell>
          <cell r="Q1832">
            <v>1.5771999999999999</v>
          </cell>
        </row>
        <row r="1833">
          <cell r="K1833">
            <v>67.67</v>
          </cell>
          <cell r="Q1833">
            <v>1.5914999999999999</v>
          </cell>
        </row>
        <row r="1834">
          <cell r="K1834">
            <v>68.28</v>
          </cell>
          <cell r="Q1834">
            <v>1.6059000000000001</v>
          </cell>
        </row>
        <row r="1835">
          <cell r="K1835">
            <v>68.459999999999994</v>
          </cell>
          <cell r="Q1835">
            <v>1.6101000000000001</v>
          </cell>
        </row>
        <row r="1836">
          <cell r="K1836">
            <v>68.900000000000006</v>
          </cell>
          <cell r="Q1836">
            <v>1.6205000000000001</v>
          </cell>
        </row>
        <row r="1837">
          <cell r="K1837">
            <v>69.650000000000006</v>
          </cell>
          <cell r="Q1837">
            <v>1.6438999999999999</v>
          </cell>
        </row>
        <row r="1838">
          <cell r="K1838">
            <v>70.03</v>
          </cell>
          <cell r="Q1838">
            <v>1.6529</v>
          </cell>
        </row>
        <row r="1839">
          <cell r="K1839">
            <v>70.31</v>
          </cell>
          <cell r="Q1839">
            <v>1.6595</v>
          </cell>
        </row>
        <row r="1840">
          <cell r="K1840">
            <v>71.849999999999994</v>
          </cell>
          <cell r="Q1840">
            <v>1.6959</v>
          </cell>
        </row>
        <row r="1841">
          <cell r="K1841">
            <v>72.790000000000006</v>
          </cell>
          <cell r="Q1841">
            <v>1.7181</v>
          </cell>
        </row>
        <row r="1842">
          <cell r="K1842">
            <v>73.14</v>
          </cell>
          <cell r="Q1842">
            <v>1.7262999999999999</v>
          </cell>
        </row>
        <row r="1843">
          <cell r="K1843">
            <v>72.69</v>
          </cell>
          <cell r="Q1843">
            <v>1.7157</v>
          </cell>
        </row>
        <row r="1844">
          <cell r="K1844">
            <v>73.33</v>
          </cell>
          <cell r="Q1844">
            <v>1.7307999999999999</v>
          </cell>
        </row>
        <row r="1845">
          <cell r="K1845">
            <v>72.959999999999994</v>
          </cell>
          <cell r="Q1845">
            <v>1.7221</v>
          </cell>
        </row>
        <row r="1846">
          <cell r="K1846">
            <v>72.97</v>
          </cell>
          <cell r="Q1846">
            <v>1.7222999999999999</v>
          </cell>
        </row>
        <row r="1847">
          <cell r="K1847">
            <v>72.64</v>
          </cell>
          <cell r="Q1847">
            <v>1.7144999999999999</v>
          </cell>
        </row>
        <row r="1848">
          <cell r="K1848">
            <v>72.08</v>
          </cell>
          <cell r="Q1848">
            <v>1.7013</v>
          </cell>
        </row>
        <row r="1849">
          <cell r="K1849">
            <v>72.930000000000007</v>
          </cell>
          <cell r="Q1849">
            <v>1.7214</v>
          </cell>
        </row>
        <row r="1850">
          <cell r="K1850">
            <v>74.05</v>
          </cell>
          <cell r="Q1850">
            <v>1.7478</v>
          </cell>
        </row>
        <row r="1851">
          <cell r="K1851">
            <v>73.67</v>
          </cell>
          <cell r="Q1851">
            <v>1.7387999999999999</v>
          </cell>
        </row>
        <row r="1852">
          <cell r="K1852">
            <v>72.739999999999995</v>
          </cell>
          <cell r="Q1852">
            <v>1.7169000000000001</v>
          </cell>
        </row>
        <row r="1853">
          <cell r="K1853">
            <v>72.37</v>
          </cell>
          <cell r="Q1853">
            <v>1.7081</v>
          </cell>
        </row>
        <row r="1854">
          <cell r="K1854">
            <v>71.91</v>
          </cell>
          <cell r="Q1854">
            <v>1.6973</v>
          </cell>
        </row>
        <row r="1855">
          <cell r="K1855">
            <v>71.58</v>
          </cell>
          <cell r="Q1855">
            <v>1.6895</v>
          </cell>
        </row>
        <row r="1856">
          <cell r="K1856">
            <v>71.14</v>
          </cell>
          <cell r="Q1856">
            <v>1.6791</v>
          </cell>
        </row>
        <row r="1857">
          <cell r="K1857">
            <v>69.400000000000006</v>
          </cell>
          <cell r="Q1857">
            <v>1.6379999999999999</v>
          </cell>
        </row>
        <row r="1858">
          <cell r="K1858">
            <v>70.17</v>
          </cell>
          <cell r="Q1858">
            <v>1.6561999999999999</v>
          </cell>
        </row>
        <row r="1859">
          <cell r="K1859">
            <v>71.2</v>
          </cell>
          <cell r="Q1859">
            <v>1.6805000000000001</v>
          </cell>
        </row>
        <row r="1860">
          <cell r="K1860">
            <v>72.31</v>
          </cell>
          <cell r="Q1860">
            <v>1.7067000000000001</v>
          </cell>
        </row>
        <row r="1861">
          <cell r="K1861">
            <v>71.92</v>
          </cell>
          <cell r="Q1861">
            <v>1.6975</v>
          </cell>
        </row>
        <row r="1862">
          <cell r="K1862">
            <v>72.08</v>
          </cell>
          <cell r="Q1862">
            <v>1.7013</v>
          </cell>
        </row>
        <row r="1863">
          <cell r="K1863">
            <v>72.459999999999994</v>
          </cell>
          <cell r="Q1863">
            <v>1.7102999999999999</v>
          </cell>
        </row>
        <row r="1864">
          <cell r="K1864">
            <v>72.78</v>
          </cell>
          <cell r="Q1864">
            <v>1.7178</v>
          </cell>
        </row>
        <row r="1865">
          <cell r="K1865">
            <v>72.489999999999995</v>
          </cell>
          <cell r="Q1865">
            <v>1.7110000000000001</v>
          </cell>
        </row>
        <row r="1866">
          <cell r="K1866">
            <v>72.86</v>
          </cell>
          <cell r="Q1866">
            <v>1.7197</v>
          </cell>
        </row>
        <row r="1867">
          <cell r="K1867">
            <v>73.47</v>
          </cell>
          <cell r="Q1867">
            <v>1.7341</v>
          </cell>
        </row>
        <row r="1868">
          <cell r="K1868">
            <v>73.400000000000006</v>
          </cell>
          <cell r="Q1868">
            <v>1.7323999999999999</v>
          </cell>
        </row>
        <row r="1869">
          <cell r="K1869">
            <v>73.62</v>
          </cell>
          <cell r="Q1869">
            <v>1.7376</v>
          </cell>
        </row>
        <row r="1870">
          <cell r="K1870">
            <v>72.73</v>
          </cell>
          <cell r="Q1870">
            <v>1.7165999999999999</v>
          </cell>
        </row>
        <row r="1871">
          <cell r="K1871">
            <v>70.98</v>
          </cell>
          <cell r="Q1871">
            <v>1.6753</v>
          </cell>
        </row>
        <row r="1872">
          <cell r="K1872">
            <v>71.599999999999994</v>
          </cell>
          <cell r="Q1872">
            <v>1.69</v>
          </cell>
        </row>
        <row r="1873">
          <cell r="K1873">
            <v>70.67</v>
          </cell>
          <cell r="Q1873">
            <v>1.6679999999999999</v>
          </cell>
        </row>
        <row r="1874">
          <cell r="K1874">
            <v>72</v>
          </cell>
          <cell r="Q1874">
            <v>1.6994</v>
          </cell>
        </row>
        <row r="1875">
          <cell r="K1875">
            <v>72.540000000000006</v>
          </cell>
          <cell r="Q1875">
            <v>1.7121999999999999</v>
          </cell>
        </row>
        <row r="1876">
          <cell r="K1876">
            <v>73.34</v>
          </cell>
          <cell r="Q1876">
            <v>1.7310000000000001</v>
          </cell>
        </row>
        <row r="1877">
          <cell r="K1877">
            <v>73.150000000000006</v>
          </cell>
          <cell r="Q1877">
            <v>1.7264999999999999</v>
          </cell>
        </row>
        <row r="1878">
          <cell r="K1878">
            <v>74.459999999999994</v>
          </cell>
          <cell r="Q1878">
            <v>1.7575000000000001</v>
          </cell>
        </row>
        <row r="1879">
          <cell r="K1879">
            <v>74.33</v>
          </cell>
          <cell r="Q1879">
            <v>1.7544</v>
          </cell>
        </row>
        <row r="1880">
          <cell r="K1880">
            <v>74.3</v>
          </cell>
          <cell r="Q1880">
            <v>1.7537</v>
          </cell>
        </row>
        <row r="1881">
          <cell r="K1881">
            <v>75.680000000000007</v>
          </cell>
          <cell r="Q1881">
            <v>1.7863</v>
          </cell>
        </row>
        <row r="1882">
          <cell r="K1882">
            <v>76.09</v>
          </cell>
          <cell r="Q1882">
            <v>1.7959000000000001</v>
          </cell>
        </row>
        <row r="1883">
          <cell r="K1883">
            <v>77.52</v>
          </cell>
          <cell r="Q1883">
            <v>1.8297000000000001</v>
          </cell>
        </row>
        <row r="1884">
          <cell r="K1884">
            <v>78.010000000000005</v>
          </cell>
          <cell r="Q1884">
            <v>1.8412999999999999</v>
          </cell>
        </row>
        <row r="1885">
          <cell r="K1885">
            <v>78.42</v>
          </cell>
          <cell r="Q1885">
            <v>1.8509</v>
          </cell>
        </row>
        <row r="1886">
          <cell r="K1886">
            <v>78.63</v>
          </cell>
          <cell r="Q1886">
            <v>1.8559000000000001</v>
          </cell>
        </row>
        <row r="1887">
          <cell r="K1887">
            <v>78.73</v>
          </cell>
          <cell r="Q1887">
            <v>1.8583000000000001</v>
          </cell>
        </row>
        <row r="1888">
          <cell r="K1888">
            <v>77.95</v>
          </cell>
          <cell r="Q1888">
            <v>1.8398000000000001</v>
          </cell>
        </row>
        <row r="1889">
          <cell r="K1889">
            <v>78.239999999999995</v>
          </cell>
          <cell r="Q1889">
            <v>1.8467</v>
          </cell>
        </row>
        <row r="1890">
          <cell r="K1890">
            <v>78.73</v>
          </cell>
          <cell r="Q1890">
            <v>1.8583000000000001</v>
          </cell>
        </row>
        <row r="1891">
          <cell r="K1891">
            <v>78.900000000000006</v>
          </cell>
          <cell r="Q1891">
            <v>1.8623000000000001</v>
          </cell>
        </row>
        <row r="1892">
          <cell r="K1892">
            <v>79.510000000000005</v>
          </cell>
          <cell r="Q1892">
            <v>1.8767</v>
          </cell>
        </row>
        <row r="1893">
          <cell r="K1893">
            <v>79.83</v>
          </cell>
          <cell r="Q1893">
            <v>1.8842000000000001</v>
          </cell>
        </row>
        <row r="1894">
          <cell r="K1894">
            <v>78.81</v>
          </cell>
          <cell r="Q1894">
            <v>1.8601000000000001</v>
          </cell>
        </row>
        <row r="1895">
          <cell r="K1895">
            <v>78.5</v>
          </cell>
          <cell r="Q1895">
            <v>1.8528</v>
          </cell>
        </row>
        <row r="1896">
          <cell r="K1896">
            <v>78.680000000000007</v>
          </cell>
          <cell r="Q1896">
            <v>1.8571</v>
          </cell>
        </row>
        <row r="1897">
          <cell r="K1897">
            <v>79.099999999999994</v>
          </cell>
          <cell r="Q1897">
            <v>1.867</v>
          </cell>
        </row>
        <row r="1898">
          <cell r="K1898">
            <v>79.12</v>
          </cell>
          <cell r="Q1898">
            <v>1.8674999999999999</v>
          </cell>
        </row>
        <row r="1899">
          <cell r="K1899">
            <v>78.010000000000005</v>
          </cell>
          <cell r="Q1899">
            <v>1.8412999999999999</v>
          </cell>
        </row>
        <row r="1900">
          <cell r="K1900">
            <v>78.11</v>
          </cell>
          <cell r="Q1900">
            <v>1.8923000000000001</v>
          </cell>
        </row>
        <row r="1901">
          <cell r="K1901">
            <v>78.8</v>
          </cell>
          <cell r="Q1901">
            <v>1.909</v>
          </cell>
        </row>
        <row r="1902">
          <cell r="K1902">
            <v>79.39</v>
          </cell>
          <cell r="Q1902">
            <v>1.9233</v>
          </cell>
        </row>
        <row r="1903">
          <cell r="K1903">
            <v>78.819999999999993</v>
          </cell>
          <cell r="Q1903">
            <v>1.9095</v>
          </cell>
        </row>
        <row r="1904">
          <cell r="K1904">
            <v>79.540000000000006</v>
          </cell>
          <cell r="Q1904">
            <v>1.9269000000000001</v>
          </cell>
        </row>
        <row r="1905">
          <cell r="K1905">
            <v>78.56</v>
          </cell>
          <cell r="Q1905">
            <v>1.9032</v>
          </cell>
        </row>
        <row r="1906">
          <cell r="K1906">
            <v>78.180000000000007</v>
          </cell>
          <cell r="Q1906">
            <v>1.8938999999999999</v>
          </cell>
        </row>
        <row r="1907">
          <cell r="K1907">
            <v>77.77</v>
          </cell>
          <cell r="Q1907">
            <v>1.8839999999999999</v>
          </cell>
        </row>
        <row r="1908">
          <cell r="K1908">
            <v>79.260000000000005</v>
          </cell>
          <cell r="Q1908">
            <v>1.9200999999999999</v>
          </cell>
        </row>
        <row r="1909">
          <cell r="K1909">
            <v>79.319999999999993</v>
          </cell>
          <cell r="Q1909">
            <v>1.9216</v>
          </cell>
        </row>
        <row r="1910">
          <cell r="K1910">
            <v>80.08</v>
          </cell>
          <cell r="Q1910">
            <v>1.94</v>
          </cell>
        </row>
        <row r="1911">
          <cell r="K1911">
            <v>79.95</v>
          </cell>
          <cell r="Q1911">
            <v>1.9368000000000001</v>
          </cell>
        </row>
        <row r="1912">
          <cell r="K1912">
            <v>81.150000000000006</v>
          </cell>
          <cell r="Q1912">
            <v>1.9659</v>
          </cell>
        </row>
        <row r="1913">
          <cell r="K1913">
            <v>80.989999999999995</v>
          </cell>
          <cell r="Q1913">
            <v>1.962</v>
          </cell>
        </row>
        <row r="1914">
          <cell r="K1914">
            <v>82.16</v>
          </cell>
          <cell r="Q1914">
            <v>1.9903999999999999</v>
          </cell>
        </row>
        <row r="1915">
          <cell r="K1915">
            <v>81.87</v>
          </cell>
          <cell r="Q1915">
            <v>1.9833000000000001</v>
          </cell>
        </row>
        <row r="1916">
          <cell r="K1916">
            <v>81.400000000000006</v>
          </cell>
          <cell r="Q1916">
            <v>1.972</v>
          </cell>
        </row>
        <row r="1917">
          <cell r="K1917">
            <v>78.81</v>
          </cell>
          <cell r="Q1917">
            <v>1.9092</v>
          </cell>
        </row>
        <row r="1918">
          <cell r="K1918">
            <v>79.13</v>
          </cell>
          <cell r="Q1918">
            <v>1.917</v>
          </cell>
        </row>
        <row r="1919">
          <cell r="K1919">
            <v>82.72</v>
          </cell>
          <cell r="Q1919">
            <v>2.0038999999999998</v>
          </cell>
        </row>
        <row r="1920">
          <cell r="K1920">
            <v>82.91</v>
          </cell>
          <cell r="Q1920">
            <v>2.0085000000000002</v>
          </cell>
        </row>
        <row r="1921">
          <cell r="K1921">
            <v>81.8</v>
          </cell>
          <cell r="Q1921">
            <v>1.9816</v>
          </cell>
        </row>
        <row r="1922">
          <cell r="K1922">
            <v>81.78</v>
          </cell>
          <cell r="Q1922">
            <v>1.9812000000000001</v>
          </cell>
        </row>
        <row r="1923">
          <cell r="K1923">
            <v>81.180000000000007</v>
          </cell>
          <cell r="Q1923">
            <v>1.9665999999999999</v>
          </cell>
        </row>
        <row r="1924">
          <cell r="K1924">
            <v>80.83</v>
          </cell>
          <cell r="Q1924">
            <v>1.9581</v>
          </cell>
        </row>
        <row r="1925">
          <cell r="K1925">
            <v>80.91</v>
          </cell>
          <cell r="Q1925">
            <v>1.9601</v>
          </cell>
        </row>
        <row r="1926">
          <cell r="K1926">
            <v>80.319999999999993</v>
          </cell>
          <cell r="Q1926">
            <v>1.9458</v>
          </cell>
        </row>
        <row r="1927">
          <cell r="K1927">
            <v>81.400000000000006</v>
          </cell>
          <cell r="Q1927">
            <v>1.972</v>
          </cell>
        </row>
        <row r="1928">
          <cell r="K1928">
            <v>80.41</v>
          </cell>
          <cell r="Q1928">
            <v>1.948</v>
          </cell>
        </row>
        <row r="1929">
          <cell r="K1929">
            <v>82.2</v>
          </cell>
          <cell r="Q1929">
            <v>1.9913000000000001</v>
          </cell>
        </row>
        <row r="1930">
          <cell r="K1930">
            <v>82.97</v>
          </cell>
          <cell r="Q1930">
            <v>2.0099999999999998</v>
          </cell>
        </row>
        <row r="1931">
          <cell r="K1931">
            <v>82.55</v>
          </cell>
          <cell r="Q1931">
            <v>1.9998</v>
          </cell>
        </row>
        <row r="1932">
          <cell r="K1932">
            <v>82.42</v>
          </cell>
          <cell r="Q1932">
            <v>1.9966999999999999</v>
          </cell>
        </row>
        <row r="1933">
          <cell r="K1933">
            <v>83.56</v>
          </cell>
          <cell r="Q1933">
            <v>2.0243000000000002</v>
          </cell>
        </row>
        <row r="1934">
          <cell r="K1934">
            <v>84.3</v>
          </cell>
          <cell r="Q1934">
            <v>2.0421999999999998</v>
          </cell>
        </row>
        <row r="1935">
          <cell r="K1935">
            <v>83.45</v>
          </cell>
          <cell r="Q1935">
            <v>2.0215999999999998</v>
          </cell>
        </row>
        <row r="1936">
          <cell r="K1936">
            <v>83.16</v>
          </cell>
          <cell r="Q1936">
            <v>2.0146000000000002</v>
          </cell>
        </row>
        <row r="1937">
          <cell r="K1937">
            <v>83.36</v>
          </cell>
          <cell r="Q1937">
            <v>2.0194000000000001</v>
          </cell>
        </row>
        <row r="1938">
          <cell r="K1938">
            <v>83.86</v>
          </cell>
          <cell r="Q1938">
            <v>2.0314999999999999</v>
          </cell>
        </row>
        <row r="1939">
          <cell r="K1939">
            <v>83.66</v>
          </cell>
          <cell r="Q1939">
            <v>2.0266999999999999</v>
          </cell>
        </row>
        <row r="1940">
          <cell r="K1940">
            <v>82.61</v>
          </cell>
          <cell r="Q1940">
            <v>2.0013000000000001</v>
          </cell>
        </row>
        <row r="1941">
          <cell r="K1941">
            <v>81.75</v>
          </cell>
          <cell r="Q1941">
            <v>1.9803999999999999</v>
          </cell>
        </row>
        <row r="1942">
          <cell r="K1942">
            <v>81.459999999999994</v>
          </cell>
          <cell r="Q1942">
            <v>1.9734</v>
          </cell>
        </row>
        <row r="1943">
          <cell r="K1943">
            <v>81.5</v>
          </cell>
          <cell r="Q1943">
            <v>1.9743999999999999</v>
          </cell>
        </row>
        <row r="1944">
          <cell r="K1944">
            <v>81.69</v>
          </cell>
          <cell r="Q1944">
            <v>1.9790000000000001</v>
          </cell>
        </row>
        <row r="1945">
          <cell r="K1945">
            <v>82.62</v>
          </cell>
          <cell r="Q1945">
            <v>2.0015000000000001</v>
          </cell>
        </row>
        <row r="1946">
          <cell r="K1946">
            <v>81.849999999999994</v>
          </cell>
          <cell r="Q1946">
            <v>1.9829000000000001</v>
          </cell>
        </row>
        <row r="1947">
          <cell r="K1947">
            <v>81.61</v>
          </cell>
          <cell r="Q1947">
            <v>1.9770000000000001</v>
          </cell>
        </row>
        <row r="1948">
          <cell r="K1948">
            <v>81.59</v>
          </cell>
          <cell r="Q1948">
            <v>1.9765999999999999</v>
          </cell>
        </row>
        <row r="1949">
          <cell r="K1949">
            <v>80.19</v>
          </cell>
          <cell r="Q1949">
            <v>1.9426000000000001</v>
          </cell>
        </row>
        <row r="1950">
          <cell r="K1950">
            <v>79.14</v>
          </cell>
          <cell r="Q1950">
            <v>1.9172</v>
          </cell>
        </row>
        <row r="1951">
          <cell r="K1951">
            <v>78.37</v>
          </cell>
          <cell r="Q1951">
            <v>1.8986000000000001</v>
          </cell>
        </row>
        <row r="1952">
          <cell r="K1952">
            <v>78.540000000000006</v>
          </cell>
          <cell r="Q1952">
            <v>1.9027000000000001</v>
          </cell>
        </row>
        <row r="1953">
          <cell r="K1953">
            <v>78.739999999999995</v>
          </cell>
          <cell r="Q1953">
            <v>1.9075</v>
          </cell>
        </row>
        <row r="1954">
          <cell r="K1954">
            <v>78.92</v>
          </cell>
          <cell r="Q1954">
            <v>1.9118999999999999</v>
          </cell>
        </row>
        <row r="1955">
          <cell r="K1955">
            <v>78.14</v>
          </cell>
          <cell r="Q1955">
            <v>1.893</v>
          </cell>
        </row>
        <row r="1956">
          <cell r="K1956">
            <v>77.91</v>
          </cell>
          <cell r="Q1956">
            <v>1.8874</v>
          </cell>
        </row>
        <row r="1957">
          <cell r="K1957">
            <v>77.78</v>
          </cell>
          <cell r="Q1957">
            <v>1.8843000000000001</v>
          </cell>
        </row>
        <row r="1958">
          <cell r="K1958">
            <v>78.37</v>
          </cell>
          <cell r="Q1958">
            <v>1.8986000000000001</v>
          </cell>
        </row>
        <row r="1959">
          <cell r="K1959">
            <v>77.77</v>
          </cell>
          <cell r="Q1959">
            <v>1.8839999999999999</v>
          </cell>
        </row>
        <row r="1960">
          <cell r="K1960">
            <v>78.53</v>
          </cell>
          <cell r="Q1960">
            <v>1.9024000000000001</v>
          </cell>
        </row>
        <row r="1961">
          <cell r="K1961">
            <v>78.77</v>
          </cell>
          <cell r="Q1961">
            <v>1.9081999999999999</v>
          </cell>
        </row>
        <row r="1962">
          <cell r="K1962">
            <v>79.44</v>
          </cell>
          <cell r="Q1962">
            <v>1.9245000000000001</v>
          </cell>
        </row>
        <row r="1963">
          <cell r="K1963">
            <v>78.680000000000007</v>
          </cell>
          <cell r="Q1963">
            <v>1.9060999999999999</v>
          </cell>
        </row>
        <row r="1964">
          <cell r="K1964">
            <v>79.53</v>
          </cell>
          <cell r="Q1964">
            <v>1.6891</v>
          </cell>
        </row>
        <row r="1965">
          <cell r="K1965">
            <v>79.02</v>
          </cell>
          <cell r="Q1965">
            <v>1.6782999999999999</v>
          </cell>
        </row>
        <row r="1966">
          <cell r="K1966">
            <v>78.75</v>
          </cell>
          <cell r="Q1966">
            <v>1.6725000000000001</v>
          </cell>
        </row>
        <row r="1967">
          <cell r="K1967">
            <v>79.489999999999995</v>
          </cell>
          <cell r="Q1967">
            <v>1.6882999999999999</v>
          </cell>
        </row>
        <row r="1968">
          <cell r="K1968">
            <v>79.81</v>
          </cell>
          <cell r="Q1968">
            <v>1.6951000000000001</v>
          </cell>
        </row>
        <row r="1969">
          <cell r="K1969">
            <v>78.17</v>
          </cell>
          <cell r="Q1969">
            <v>1.6601999999999999</v>
          </cell>
        </row>
        <row r="1970">
          <cell r="K1970">
            <v>77.77</v>
          </cell>
          <cell r="Q1970">
            <v>1.6516999999999999</v>
          </cell>
        </row>
        <row r="1971">
          <cell r="K1971">
            <v>78.05</v>
          </cell>
          <cell r="Q1971">
            <v>1.6577</v>
          </cell>
        </row>
        <row r="1972">
          <cell r="K1972">
            <v>76.739999999999995</v>
          </cell>
          <cell r="Q1972">
            <v>1.6297999999999999</v>
          </cell>
        </row>
        <row r="1973">
          <cell r="K1973">
            <v>77.53</v>
          </cell>
          <cell r="Q1973">
            <v>1.6466000000000001</v>
          </cell>
        </row>
        <row r="1974">
          <cell r="K1974">
            <v>77.180000000000007</v>
          </cell>
          <cell r="Q1974">
            <v>1.6392</v>
          </cell>
        </row>
        <row r="1975">
          <cell r="K1975">
            <v>77.16</v>
          </cell>
          <cell r="Q1975">
            <v>1.6388</v>
          </cell>
        </row>
        <row r="1976">
          <cell r="K1976">
            <v>76.97</v>
          </cell>
          <cell r="Q1976">
            <v>1.6347</v>
          </cell>
        </row>
        <row r="1977">
          <cell r="K1977">
            <v>77.150000000000006</v>
          </cell>
          <cell r="Q1977">
            <v>1.6386000000000001</v>
          </cell>
        </row>
        <row r="1978">
          <cell r="K1978">
            <v>77.58</v>
          </cell>
          <cell r="Q1978">
            <v>1.6476999999999999</v>
          </cell>
        </row>
        <row r="1979">
          <cell r="K1979">
            <v>76.12</v>
          </cell>
          <cell r="Q1979">
            <v>1.6167</v>
          </cell>
        </row>
        <row r="1980">
          <cell r="K1980">
            <v>74</v>
          </cell>
          <cell r="Q1980">
            <v>1.5717000000000001</v>
          </cell>
        </row>
        <row r="1981">
          <cell r="K1981">
            <v>73.31</v>
          </cell>
          <cell r="Q1981">
            <v>1.5569999999999999</v>
          </cell>
        </row>
        <row r="1982">
          <cell r="K1982">
            <v>73.31</v>
          </cell>
          <cell r="Q1982">
            <v>1.5569999999999999</v>
          </cell>
        </row>
        <row r="1983">
          <cell r="K1983">
            <v>73.03</v>
          </cell>
          <cell r="Q1983">
            <v>1.5510999999999999</v>
          </cell>
        </row>
        <row r="1984">
          <cell r="K1984">
            <v>73.650000000000006</v>
          </cell>
          <cell r="Q1984">
            <v>1.5642</v>
          </cell>
        </row>
        <row r="1985">
          <cell r="K1985">
            <v>75.010000000000005</v>
          </cell>
          <cell r="Q1985">
            <v>1.5931</v>
          </cell>
        </row>
        <row r="1986">
          <cell r="K1986">
            <v>73.75</v>
          </cell>
          <cell r="Q1986">
            <v>1.5663</v>
          </cell>
        </row>
        <row r="1987">
          <cell r="K1987">
            <v>74.510000000000005</v>
          </cell>
          <cell r="Q1987">
            <v>1.5825</v>
          </cell>
        </row>
        <row r="1988">
          <cell r="K1988">
            <v>73.3</v>
          </cell>
          <cell r="Q1988">
            <v>1.5568</v>
          </cell>
        </row>
        <row r="1989">
          <cell r="K1989">
            <v>74.06</v>
          </cell>
          <cell r="Q1989">
            <v>1.5729</v>
          </cell>
        </row>
        <row r="1990">
          <cell r="K1990">
            <v>75.069999999999993</v>
          </cell>
          <cell r="Q1990">
            <v>1.5944</v>
          </cell>
        </row>
        <row r="1991">
          <cell r="K1991">
            <v>75</v>
          </cell>
          <cell r="Q1991">
            <v>1.5929</v>
          </cell>
        </row>
        <row r="1992">
          <cell r="K1992">
            <v>75.599999999999994</v>
          </cell>
          <cell r="Q1992">
            <v>1.6055999999999999</v>
          </cell>
        </row>
        <row r="1993">
          <cell r="K1993">
            <v>76.02</v>
          </cell>
          <cell r="Q1993">
            <v>1.6146</v>
          </cell>
        </row>
        <row r="1994">
          <cell r="K1994">
            <v>75.94</v>
          </cell>
          <cell r="Q1994">
            <v>1.6129</v>
          </cell>
        </row>
        <row r="1995">
          <cell r="K1995">
            <v>76.42</v>
          </cell>
          <cell r="Q1995">
            <v>1.6231</v>
          </cell>
        </row>
        <row r="1996">
          <cell r="K1996">
            <v>76.400000000000006</v>
          </cell>
          <cell r="Q1996">
            <v>1.6226</v>
          </cell>
        </row>
        <row r="1997">
          <cell r="K1997">
            <v>76.459999999999994</v>
          </cell>
          <cell r="Q1997">
            <v>1.6238999999999999</v>
          </cell>
        </row>
        <row r="1998">
          <cell r="K1998">
            <v>76.38</v>
          </cell>
          <cell r="Q1998">
            <v>1.6222000000000001</v>
          </cell>
        </row>
        <row r="1999">
          <cell r="K1999">
            <v>74.8</v>
          </cell>
          <cell r="Q1999">
            <v>1.5886</v>
          </cell>
        </row>
        <row r="2000">
          <cell r="K2000">
            <v>75.94</v>
          </cell>
          <cell r="Q2000">
            <v>1.6129</v>
          </cell>
        </row>
        <row r="2001">
          <cell r="K2001">
            <v>74.83</v>
          </cell>
          <cell r="Q2001">
            <v>1.5892999999999999</v>
          </cell>
        </row>
        <row r="2002">
          <cell r="K2002">
            <v>74.34</v>
          </cell>
          <cell r="Q2002">
            <v>1.5789</v>
          </cell>
        </row>
        <row r="2003">
          <cell r="K2003">
            <v>74.7</v>
          </cell>
          <cell r="Q2003">
            <v>1.5865</v>
          </cell>
        </row>
        <row r="2004">
          <cell r="K2004">
            <v>77.040000000000006</v>
          </cell>
          <cell r="Q2004">
            <v>1.6362000000000001</v>
          </cell>
        </row>
        <row r="2005">
          <cell r="K2005">
            <v>77.02</v>
          </cell>
          <cell r="Q2005">
            <v>1.6357999999999999</v>
          </cell>
        </row>
        <row r="2006">
          <cell r="K2006">
            <v>77.84</v>
          </cell>
          <cell r="Q2006">
            <v>1.6532</v>
          </cell>
        </row>
        <row r="2007">
          <cell r="K2007">
            <v>77.48</v>
          </cell>
          <cell r="Q2007">
            <v>1.6456</v>
          </cell>
        </row>
        <row r="2008">
          <cell r="K2008">
            <v>78.23</v>
          </cell>
          <cell r="Q2008">
            <v>1.6615</v>
          </cell>
        </row>
        <row r="2009">
          <cell r="K2009">
            <v>79.06</v>
          </cell>
          <cell r="Q2009">
            <v>1.6791</v>
          </cell>
        </row>
        <row r="2010">
          <cell r="K2010">
            <v>78.91</v>
          </cell>
          <cell r="Q2010">
            <v>1.6758999999999999</v>
          </cell>
        </row>
        <row r="2011">
          <cell r="K2011">
            <v>78.08</v>
          </cell>
          <cell r="Q2011">
            <v>1.6583000000000001</v>
          </cell>
        </row>
        <row r="2012">
          <cell r="K2012">
            <v>77.31</v>
          </cell>
          <cell r="Q2012">
            <v>1.6419999999999999</v>
          </cell>
        </row>
        <row r="2013">
          <cell r="K2013">
            <v>75.180000000000007</v>
          </cell>
          <cell r="Q2013">
            <v>1.5967</v>
          </cell>
        </row>
        <row r="2014">
          <cell r="K2014">
            <v>74.599999999999994</v>
          </cell>
          <cell r="Q2014">
            <v>1.5844</v>
          </cell>
        </row>
        <row r="2015">
          <cell r="K2015">
            <v>74.069999999999993</v>
          </cell>
          <cell r="Q2015">
            <v>1.5730999999999999</v>
          </cell>
        </row>
        <row r="2016">
          <cell r="K2016">
            <v>74.290000000000006</v>
          </cell>
          <cell r="Q2016">
            <v>1.5778000000000001</v>
          </cell>
        </row>
        <row r="2017">
          <cell r="K2017">
            <v>73.989999999999995</v>
          </cell>
          <cell r="Q2017">
            <v>1.5713999999999999</v>
          </cell>
        </row>
        <row r="2018">
          <cell r="K2018">
            <v>73.72</v>
          </cell>
          <cell r="Q2018">
            <v>1.5657000000000001</v>
          </cell>
        </row>
        <row r="2019">
          <cell r="K2019">
            <v>74.47</v>
          </cell>
          <cell r="Q2019">
            <v>1.5815999999999999</v>
          </cell>
        </row>
        <row r="2020">
          <cell r="K2020">
            <v>74.150000000000006</v>
          </cell>
          <cell r="Q2020">
            <v>1.5748</v>
          </cell>
        </row>
        <row r="2021">
          <cell r="K2021">
            <v>74.78</v>
          </cell>
          <cell r="Q2021">
            <v>1.5882000000000001</v>
          </cell>
        </row>
        <row r="2022">
          <cell r="K2022">
            <v>74.77</v>
          </cell>
          <cell r="Q2022">
            <v>1.5880000000000001</v>
          </cell>
        </row>
        <row r="2023">
          <cell r="K2023">
            <v>76.03</v>
          </cell>
          <cell r="Q2023">
            <v>1.6148</v>
          </cell>
        </row>
        <row r="2024">
          <cell r="K2024">
            <v>77.67</v>
          </cell>
          <cell r="Q2024">
            <v>1.6496</v>
          </cell>
        </row>
        <row r="2025">
          <cell r="K2025">
            <v>77.87</v>
          </cell>
          <cell r="Q2025">
            <v>1.6899</v>
          </cell>
        </row>
        <row r="2026">
          <cell r="K2026">
            <v>78.06</v>
          </cell>
          <cell r="Q2026">
            <v>1.694</v>
          </cell>
        </row>
        <row r="2027">
          <cell r="K2027">
            <v>78.45</v>
          </cell>
          <cell r="Q2027">
            <v>1.7024999999999999</v>
          </cell>
        </row>
        <row r="2028">
          <cell r="K2028">
            <v>78.16</v>
          </cell>
          <cell r="Q2028">
            <v>1.6961999999999999</v>
          </cell>
        </row>
        <row r="2029">
          <cell r="K2029">
            <v>78.959999999999994</v>
          </cell>
          <cell r="Q2029">
            <v>1.7135</v>
          </cell>
        </row>
        <row r="2030">
          <cell r="K2030">
            <v>77.19</v>
          </cell>
          <cell r="Q2030">
            <v>1.6751</v>
          </cell>
        </row>
        <row r="2031">
          <cell r="K2031">
            <v>78.12</v>
          </cell>
          <cell r="Q2031">
            <v>1.6953</v>
          </cell>
        </row>
        <row r="2032">
          <cell r="K2032">
            <v>78.760000000000005</v>
          </cell>
          <cell r="Q2032">
            <v>1.7092000000000001</v>
          </cell>
        </row>
        <row r="2033">
          <cell r="K2033">
            <v>78.61</v>
          </cell>
          <cell r="Q2033">
            <v>1.7059</v>
          </cell>
        </row>
        <row r="2034">
          <cell r="K2034">
            <v>78.16</v>
          </cell>
          <cell r="Q2034">
            <v>1.6961999999999999</v>
          </cell>
        </row>
        <row r="2035">
          <cell r="K2035">
            <v>79.510000000000005</v>
          </cell>
          <cell r="Q2035">
            <v>1.7255</v>
          </cell>
        </row>
        <row r="2036">
          <cell r="K2036">
            <v>80.709999999999994</v>
          </cell>
          <cell r="Q2036">
            <v>1.7515000000000001</v>
          </cell>
        </row>
        <row r="2037">
          <cell r="K2037">
            <v>81.290000000000006</v>
          </cell>
          <cell r="Q2037">
            <v>1.7641</v>
          </cell>
        </row>
        <row r="2038">
          <cell r="K2038">
            <v>82.37</v>
          </cell>
          <cell r="Q2038">
            <v>1.7875000000000001</v>
          </cell>
        </row>
        <row r="2039">
          <cell r="K2039">
            <v>82.44</v>
          </cell>
          <cell r="Q2039">
            <v>1.7889999999999999</v>
          </cell>
        </row>
        <row r="2040">
          <cell r="K2040">
            <v>82.23</v>
          </cell>
          <cell r="Q2040">
            <v>1.7845</v>
          </cell>
        </row>
        <row r="2041">
          <cell r="K2041">
            <v>82.65</v>
          </cell>
          <cell r="Q2041">
            <v>1.7936000000000001</v>
          </cell>
        </row>
        <row r="2042">
          <cell r="K2042">
            <v>82.88</v>
          </cell>
          <cell r="Q2042">
            <v>1.7986</v>
          </cell>
        </row>
        <row r="2043">
          <cell r="K2043">
            <v>83.47</v>
          </cell>
          <cell r="Q2043">
            <v>1.8113999999999999</v>
          </cell>
        </row>
        <row r="2044">
          <cell r="K2044">
            <v>77.31</v>
          </cell>
          <cell r="Q2044">
            <v>1.6777</v>
          </cell>
        </row>
        <row r="2045">
          <cell r="K2045">
            <v>78.11</v>
          </cell>
          <cell r="Q2045">
            <v>1.6951000000000001</v>
          </cell>
        </row>
        <row r="2046">
          <cell r="K2046">
            <v>78.53</v>
          </cell>
          <cell r="Q2046">
            <v>1.7041999999999999</v>
          </cell>
        </row>
        <row r="2047">
          <cell r="K2047">
            <v>78.8</v>
          </cell>
          <cell r="Q2047">
            <v>1.71</v>
          </cell>
        </row>
        <row r="2048">
          <cell r="K2048">
            <v>79.400000000000006</v>
          </cell>
          <cell r="Q2048">
            <v>1.7231000000000001</v>
          </cell>
        </row>
        <row r="2049">
          <cell r="K2049">
            <v>79.88</v>
          </cell>
          <cell r="Q2049">
            <v>1.7335</v>
          </cell>
        </row>
        <row r="2050">
          <cell r="K2050">
            <v>80.069999999999993</v>
          </cell>
          <cell r="Q2050">
            <v>1.7376</v>
          </cell>
        </row>
        <row r="2051">
          <cell r="K2051">
            <v>80.680000000000007</v>
          </cell>
          <cell r="Q2051">
            <v>1.7507999999999999</v>
          </cell>
        </row>
        <row r="2052">
          <cell r="K2052">
            <v>80.31</v>
          </cell>
          <cell r="Q2052">
            <v>1.7427999999999999</v>
          </cell>
        </row>
        <row r="2053">
          <cell r="K2053">
            <v>80.010000000000005</v>
          </cell>
          <cell r="Q2053">
            <v>1.7363</v>
          </cell>
        </row>
        <row r="2054">
          <cell r="K2054">
            <v>80.42</v>
          </cell>
          <cell r="Q2054">
            <v>1.7452000000000001</v>
          </cell>
        </row>
        <row r="2055">
          <cell r="K2055">
            <v>81.33</v>
          </cell>
          <cell r="Q2055">
            <v>1.7649999999999999</v>
          </cell>
        </row>
        <row r="2056">
          <cell r="K2056">
            <v>81.03</v>
          </cell>
          <cell r="Q2056">
            <v>1.7584</v>
          </cell>
        </row>
        <row r="2057">
          <cell r="K2057">
            <v>80.44</v>
          </cell>
          <cell r="Q2057">
            <v>1.7456</v>
          </cell>
        </row>
        <row r="2058">
          <cell r="K2058">
            <v>81.63</v>
          </cell>
          <cell r="Q2058">
            <v>1.7715000000000001</v>
          </cell>
        </row>
        <row r="2059">
          <cell r="K2059">
            <v>82.3</v>
          </cell>
          <cell r="Q2059">
            <v>1.786</v>
          </cell>
        </row>
        <row r="2060">
          <cell r="K2060">
            <v>82.07</v>
          </cell>
          <cell r="Q2060">
            <v>1.7809999999999999</v>
          </cell>
        </row>
        <row r="2061">
          <cell r="K2061">
            <v>82.36</v>
          </cell>
          <cell r="Q2061">
            <v>1.7873000000000001</v>
          </cell>
        </row>
        <row r="2062">
          <cell r="K2062">
            <v>82.4</v>
          </cell>
          <cell r="Q2062">
            <v>1.7882</v>
          </cell>
        </row>
        <row r="2063">
          <cell r="K2063">
            <v>81.900000000000006</v>
          </cell>
          <cell r="Q2063">
            <v>1.7773000000000001</v>
          </cell>
        </row>
        <row r="2064">
          <cell r="K2064">
            <v>81.93</v>
          </cell>
          <cell r="Q2064">
            <v>1.778</v>
          </cell>
        </row>
        <row r="2065">
          <cell r="K2065">
            <v>81.87</v>
          </cell>
          <cell r="Q2065">
            <v>1.7766999999999999</v>
          </cell>
        </row>
        <row r="2066">
          <cell r="K2066">
            <v>82.08</v>
          </cell>
          <cell r="Q2066">
            <v>1.7811999999999999</v>
          </cell>
        </row>
        <row r="2067">
          <cell r="K2067">
            <v>81.87</v>
          </cell>
          <cell r="Q2067">
            <v>1.7766999999999999</v>
          </cell>
        </row>
        <row r="2068">
          <cell r="K2068">
            <v>74.19</v>
          </cell>
          <cell r="Q2068">
            <v>1.61</v>
          </cell>
        </row>
        <row r="2069">
          <cell r="K2069">
            <v>76.02</v>
          </cell>
          <cell r="Q2069">
            <v>1.6496999999999999</v>
          </cell>
        </row>
        <row r="2070">
          <cell r="K2070">
            <v>76.31</v>
          </cell>
          <cell r="Q2070">
            <v>1.6559999999999999</v>
          </cell>
        </row>
        <row r="2071">
          <cell r="K2071">
            <v>76.25</v>
          </cell>
          <cell r="Q2071">
            <v>1.6547000000000001</v>
          </cell>
        </row>
        <row r="2072">
          <cell r="K2072">
            <v>77.14</v>
          </cell>
          <cell r="Q2072">
            <v>1.6739999999999999</v>
          </cell>
        </row>
        <row r="2073">
          <cell r="K2073">
            <v>78.06</v>
          </cell>
          <cell r="Q2073">
            <v>1.694</v>
          </cell>
        </row>
        <row r="2074">
          <cell r="K2074">
            <v>78.459999999999994</v>
          </cell>
          <cell r="Q2074">
            <v>1.7027000000000001</v>
          </cell>
        </row>
        <row r="2075">
          <cell r="K2075">
            <v>76.38</v>
          </cell>
          <cell r="Q2075">
            <v>1.6575</v>
          </cell>
        </row>
        <row r="2076">
          <cell r="K2076">
            <v>77.06</v>
          </cell>
          <cell r="Q2076">
            <v>1.6722999999999999</v>
          </cell>
        </row>
        <row r="2077">
          <cell r="K2077">
            <v>77.540000000000006</v>
          </cell>
          <cell r="Q2077">
            <v>1.6827000000000001</v>
          </cell>
        </row>
        <row r="2078">
          <cell r="K2078">
            <v>77.84</v>
          </cell>
          <cell r="Q2078">
            <v>1.6892</v>
          </cell>
        </row>
        <row r="2079">
          <cell r="K2079">
            <v>77.92</v>
          </cell>
          <cell r="Q2079">
            <v>1.6910000000000001</v>
          </cell>
        </row>
        <row r="2080">
          <cell r="K2080">
            <v>77.97</v>
          </cell>
          <cell r="Q2080">
            <v>1.6919999999999999</v>
          </cell>
        </row>
        <row r="2081">
          <cell r="K2081">
            <v>78.27</v>
          </cell>
          <cell r="Q2081">
            <v>1.6984999999999999</v>
          </cell>
        </row>
        <row r="2082">
          <cell r="K2082">
            <v>79.58</v>
          </cell>
          <cell r="Q2082">
            <v>1.7270000000000001</v>
          </cell>
        </row>
        <row r="2083">
          <cell r="K2083">
            <v>80.37</v>
          </cell>
          <cell r="Q2083">
            <v>1.7441</v>
          </cell>
        </row>
        <row r="2084">
          <cell r="K2084">
            <v>79.540000000000006</v>
          </cell>
          <cell r="Q2084">
            <v>1.7261</v>
          </cell>
        </row>
        <row r="2085">
          <cell r="K2085">
            <v>80.8</v>
          </cell>
          <cell r="Q2085">
            <v>1.7535000000000001</v>
          </cell>
        </row>
        <row r="2086">
          <cell r="K2086">
            <v>80.95</v>
          </cell>
          <cell r="Q2086">
            <v>1.7566999999999999</v>
          </cell>
        </row>
        <row r="2087">
          <cell r="K2087">
            <v>82.63</v>
          </cell>
          <cell r="Q2087">
            <v>1.7931999999999999</v>
          </cell>
        </row>
        <row r="2088">
          <cell r="K2088">
            <v>82.35</v>
          </cell>
          <cell r="Q2088">
            <v>1.7384999999999999</v>
          </cell>
        </row>
        <row r="2089">
          <cell r="K2089">
            <v>82.41</v>
          </cell>
          <cell r="Q2089">
            <v>1.7398</v>
          </cell>
        </row>
        <row r="2090">
          <cell r="K2090">
            <v>82.61</v>
          </cell>
          <cell r="Q2090">
            <v>1.744</v>
          </cell>
        </row>
        <row r="2091">
          <cell r="K2091">
            <v>83.02</v>
          </cell>
          <cell r="Q2091">
            <v>1.7526999999999999</v>
          </cell>
        </row>
        <row r="2092">
          <cell r="K2092">
            <v>83.14</v>
          </cell>
          <cell r="Q2092">
            <v>1.7552000000000001</v>
          </cell>
        </row>
        <row r="2093">
          <cell r="K2093">
            <v>83.14</v>
          </cell>
          <cell r="Q2093">
            <v>1.7552000000000001</v>
          </cell>
        </row>
        <row r="2094">
          <cell r="K2094">
            <v>84.5</v>
          </cell>
          <cell r="Q2094">
            <v>1.7839</v>
          </cell>
        </row>
        <row r="2095">
          <cell r="K2095">
            <v>83.36</v>
          </cell>
          <cell r="Q2095">
            <v>1.7598</v>
          </cell>
        </row>
        <row r="2096">
          <cell r="K2096">
            <v>82.75</v>
          </cell>
          <cell r="Q2096">
            <v>1.7470000000000001</v>
          </cell>
        </row>
        <row r="2097">
          <cell r="K2097">
            <v>83.75</v>
          </cell>
          <cell r="Q2097">
            <v>1.7681</v>
          </cell>
        </row>
        <row r="2098">
          <cell r="K2098">
            <v>83.88</v>
          </cell>
          <cell r="Q2098">
            <v>1.7707999999999999</v>
          </cell>
        </row>
        <row r="2099">
          <cell r="K2099">
            <v>85.36</v>
          </cell>
          <cell r="Q2099">
            <v>1.8021</v>
          </cell>
        </row>
        <row r="2100">
          <cell r="K2100">
            <v>84.6</v>
          </cell>
          <cell r="Q2100">
            <v>1.786</v>
          </cell>
        </row>
        <row r="2101">
          <cell r="K2101">
            <v>85.45</v>
          </cell>
          <cell r="Q2101">
            <v>1.804</v>
          </cell>
        </row>
        <row r="2102">
          <cell r="K2102">
            <v>85.58</v>
          </cell>
          <cell r="Q2102">
            <v>1.8067</v>
          </cell>
        </row>
        <row r="2103">
          <cell r="K2103">
            <v>86.03</v>
          </cell>
          <cell r="Q2103">
            <v>1.8162</v>
          </cell>
        </row>
        <row r="2104">
          <cell r="K2104">
            <v>86.18</v>
          </cell>
          <cell r="Q2104">
            <v>1.8193999999999999</v>
          </cell>
        </row>
        <row r="2105">
          <cell r="K2105">
            <v>85.45</v>
          </cell>
          <cell r="Q2105">
            <v>1.804</v>
          </cell>
        </row>
        <row r="2106">
          <cell r="K2106">
            <v>85.17</v>
          </cell>
          <cell r="Q2106">
            <v>1.7981</v>
          </cell>
        </row>
        <row r="2107">
          <cell r="K2107">
            <v>84.7</v>
          </cell>
          <cell r="Q2107">
            <v>1.7881</v>
          </cell>
        </row>
        <row r="2108">
          <cell r="K2108">
            <v>83.41</v>
          </cell>
          <cell r="Q2108">
            <v>1.7608999999999999</v>
          </cell>
        </row>
        <row r="2109">
          <cell r="K2109">
            <v>81.73</v>
          </cell>
          <cell r="Q2109">
            <v>1.7254</v>
          </cell>
        </row>
        <row r="2110">
          <cell r="K2110">
            <v>81.040000000000006</v>
          </cell>
          <cell r="Q2110">
            <v>1.7109000000000001</v>
          </cell>
        </row>
        <row r="2111">
          <cell r="K2111">
            <v>81.09</v>
          </cell>
          <cell r="Q2111">
            <v>1.7119</v>
          </cell>
        </row>
        <row r="2112">
          <cell r="K2112">
            <v>82.87</v>
          </cell>
          <cell r="Q2112">
            <v>1.7495000000000001</v>
          </cell>
        </row>
        <row r="2113">
          <cell r="K2113">
            <v>81.56</v>
          </cell>
          <cell r="Q2113">
            <v>1.7218</v>
          </cell>
        </row>
        <row r="2114">
          <cell r="K2114">
            <v>82.01</v>
          </cell>
          <cell r="Q2114">
            <v>1.7313000000000001</v>
          </cell>
        </row>
        <row r="2115">
          <cell r="K2115">
            <v>81.64</v>
          </cell>
          <cell r="Q2115">
            <v>1.7235</v>
          </cell>
        </row>
        <row r="2116">
          <cell r="K2116">
            <v>82.31</v>
          </cell>
          <cell r="Q2116">
            <v>1.7377</v>
          </cell>
        </row>
        <row r="2117">
          <cell r="K2117">
            <v>81.97</v>
          </cell>
          <cell r="Q2117">
            <v>1.7304999999999999</v>
          </cell>
        </row>
        <row r="2118">
          <cell r="K2118">
            <v>81.89</v>
          </cell>
          <cell r="Q2118">
            <v>1.7287999999999999</v>
          </cell>
        </row>
        <row r="2119">
          <cell r="K2119">
            <v>82.22</v>
          </cell>
          <cell r="Q2119">
            <v>1.7358</v>
          </cell>
        </row>
        <row r="2120">
          <cell r="K2120">
            <v>80.77</v>
          </cell>
          <cell r="Q2120">
            <v>1.7052</v>
          </cell>
        </row>
        <row r="2121">
          <cell r="K2121">
            <v>82.11</v>
          </cell>
          <cell r="Q2121">
            <v>1.7335</v>
          </cell>
        </row>
        <row r="2122">
          <cell r="K2122">
            <v>82.49</v>
          </cell>
          <cell r="Q2122">
            <v>1.7415</v>
          </cell>
        </row>
        <row r="2123">
          <cell r="K2123">
            <v>83.62</v>
          </cell>
          <cell r="Q2123">
            <v>1.7653000000000001</v>
          </cell>
        </row>
        <row r="2124">
          <cell r="K2124">
            <v>83.84</v>
          </cell>
          <cell r="Q2124">
            <v>1.77</v>
          </cell>
        </row>
        <row r="2125">
          <cell r="K2125">
            <v>84.41</v>
          </cell>
          <cell r="Q2125">
            <v>1.782</v>
          </cell>
        </row>
        <row r="2126">
          <cell r="K2126">
            <v>84</v>
          </cell>
          <cell r="Q2126">
            <v>1.7734000000000001</v>
          </cell>
        </row>
        <row r="2127">
          <cell r="K2127">
            <v>84.67</v>
          </cell>
          <cell r="Q2127">
            <v>1.7875000000000001</v>
          </cell>
        </row>
        <row r="2128">
          <cell r="K2128">
            <v>84.91</v>
          </cell>
          <cell r="Q2128">
            <v>1.7926</v>
          </cell>
        </row>
        <row r="2129">
          <cell r="K2129">
            <v>85.62</v>
          </cell>
          <cell r="Q2129">
            <v>1.8076000000000001</v>
          </cell>
        </row>
        <row r="2130">
          <cell r="K2130">
            <v>85.42</v>
          </cell>
          <cell r="Q2130">
            <v>1.8032999999999999</v>
          </cell>
        </row>
        <row r="2131">
          <cell r="K2131">
            <v>86.43</v>
          </cell>
          <cell r="Q2131">
            <v>1.8247</v>
          </cell>
        </row>
        <row r="2132">
          <cell r="K2132">
            <v>84.63</v>
          </cell>
          <cell r="Q2132">
            <v>1.7867</v>
          </cell>
        </row>
        <row r="2133">
          <cell r="K2133">
            <v>85.13</v>
          </cell>
          <cell r="Q2133">
            <v>1.7971999999999999</v>
          </cell>
        </row>
        <row r="2134">
          <cell r="K2134">
            <v>83.63</v>
          </cell>
          <cell r="Q2134">
            <v>1.7655000000000001</v>
          </cell>
        </row>
        <row r="2135">
          <cell r="K2135">
            <v>83.55</v>
          </cell>
          <cell r="Q2135">
            <v>1.7639</v>
          </cell>
        </row>
        <row r="2136">
          <cell r="K2136">
            <v>82.63</v>
          </cell>
          <cell r="Q2136">
            <v>1.7444</v>
          </cell>
        </row>
        <row r="2137">
          <cell r="K2137">
            <v>81.75</v>
          </cell>
          <cell r="Q2137">
            <v>1.7259</v>
          </cell>
        </row>
        <row r="2138">
          <cell r="K2138">
            <v>81.489999999999995</v>
          </cell>
          <cell r="Q2138">
            <v>1.7203999999999999</v>
          </cell>
        </row>
        <row r="2139">
          <cell r="K2139">
            <v>82.49</v>
          </cell>
          <cell r="Q2139">
            <v>1.7415</v>
          </cell>
        </row>
        <row r="2140">
          <cell r="K2140">
            <v>80.64</v>
          </cell>
          <cell r="Q2140">
            <v>1.7023999999999999</v>
          </cell>
        </row>
        <row r="2141">
          <cell r="K2141">
            <v>81.3</v>
          </cell>
          <cell r="Q2141">
            <v>1.7163999999999999</v>
          </cell>
        </row>
        <row r="2142">
          <cell r="K2142">
            <v>82.35</v>
          </cell>
          <cell r="Q2142">
            <v>1.7384999999999999</v>
          </cell>
        </row>
        <row r="2143">
          <cell r="K2143">
            <v>80.91</v>
          </cell>
          <cell r="Q2143">
            <v>1.7081</v>
          </cell>
        </row>
        <row r="2144">
          <cell r="K2144">
            <v>80.59</v>
          </cell>
          <cell r="Q2144">
            <v>1.7014</v>
          </cell>
        </row>
        <row r="2145">
          <cell r="K2145">
            <v>80.23</v>
          </cell>
          <cell r="Q2145">
            <v>1.6938</v>
          </cell>
        </row>
        <row r="2146">
          <cell r="K2146">
            <v>78.7</v>
          </cell>
          <cell r="Q2146">
            <v>1.6615</v>
          </cell>
        </row>
        <row r="2147">
          <cell r="K2147">
            <v>78.819999999999993</v>
          </cell>
          <cell r="Q2147">
            <v>1.6639999999999999</v>
          </cell>
        </row>
        <row r="2148">
          <cell r="K2148">
            <v>78.86</v>
          </cell>
          <cell r="Q2148">
            <v>1.6648000000000001</v>
          </cell>
        </row>
        <row r="2149">
          <cell r="K2149">
            <v>77.930000000000007</v>
          </cell>
          <cell r="Q2149">
            <v>1.6452</v>
          </cell>
        </row>
        <row r="2150">
          <cell r="K2150">
            <v>78.5</v>
          </cell>
          <cell r="Q2150">
            <v>1.6572</v>
          </cell>
        </row>
        <row r="2151">
          <cell r="K2151">
            <v>78.099999999999994</v>
          </cell>
          <cell r="Q2151">
            <v>1.6488</v>
          </cell>
        </row>
        <row r="2152">
          <cell r="K2152">
            <v>76.099999999999994</v>
          </cell>
          <cell r="Q2152">
            <v>1.554</v>
          </cell>
        </row>
        <row r="2153">
          <cell r="K2153">
            <v>74.540000000000006</v>
          </cell>
          <cell r="Q2153">
            <v>1.5221</v>
          </cell>
        </row>
        <row r="2154">
          <cell r="K2154">
            <v>74.19</v>
          </cell>
          <cell r="Q2154">
            <v>1.5149999999999999</v>
          </cell>
        </row>
        <row r="2155">
          <cell r="K2155">
            <v>73.5</v>
          </cell>
          <cell r="Q2155">
            <v>1.5008999999999999</v>
          </cell>
        </row>
        <row r="2156">
          <cell r="K2156">
            <v>73.540000000000006</v>
          </cell>
          <cell r="Q2156">
            <v>1.5017</v>
          </cell>
        </row>
        <row r="2157">
          <cell r="K2157">
            <v>73.69</v>
          </cell>
          <cell r="Q2157">
            <v>1.5047999999999999</v>
          </cell>
        </row>
        <row r="2158">
          <cell r="K2158">
            <v>73.930000000000007</v>
          </cell>
          <cell r="Q2158">
            <v>1.5097</v>
          </cell>
        </row>
        <row r="2159">
          <cell r="K2159">
            <v>71.34</v>
          </cell>
          <cell r="Q2159">
            <v>1.4568000000000001</v>
          </cell>
        </row>
        <row r="2160">
          <cell r="K2160">
            <v>70.319999999999993</v>
          </cell>
          <cell r="Q2160">
            <v>1.4359999999999999</v>
          </cell>
        </row>
        <row r="2161">
          <cell r="K2161">
            <v>68.05</v>
          </cell>
          <cell r="Q2161">
            <v>1.3895999999999999</v>
          </cell>
        </row>
        <row r="2162">
          <cell r="K2162">
            <v>68.5</v>
          </cell>
          <cell r="Q2162">
            <v>1.3988</v>
          </cell>
        </row>
        <row r="2163">
          <cell r="K2163">
            <v>69.97</v>
          </cell>
          <cell r="Q2163">
            <v>1.4288000000000001</v>
          </cell>
        </row>
        <row r="2164">
          <cell r="K2164">
            <v>71.209999999999994</v>
          </cell>
          <cell r="Q2164">
            <v>1.4540999999999999</v>
          </cell>
        </row>
        <row r="2165">
          <cell r="K2165">
            <v>70.44</v>
          </cell>
          <cell r="Q2165">
            <v>1.4383999999999999</v>
          </cell>
        </row>
        <row r="2166">
          <cell r="K2166">
            <v>70.98</v>
          </cell>
          <cell r="Q2166">
            <v>1.4494</v>
          </cell>
        </row>
        <row r="2167">
          <cell r="K2167">
            <v>73.349999999999994</v>
          </cell>
          <cell r="Q2167">
            <v>1.4978</v>
          </cell>
        </row>
        <row r="2168">
          <cell r="K2168">
            <v>71.44</v>
          </cell>
          <cell r="Q2168">
            <v>1.4588000000000001</v>
          </cell>
        </row>
        <row r="2169">
          <cell r="K2169">
            <v>73.650000000000006</v>
          </cell>
          <cell r="Q2169">
            <v>1.504</v>
          </cell>
        </row>
        <row r="2170">
          <cell r="K2170">
            <v>73.52</v>
          </cell>
          <cell r="Q2170">
            <v>1.5013000000000001</v>
          </cell>
        </row>
        <row r="2171">
          <cell r="K2171">
            <v>71.03</v>
          </cell>
          <cell r="Q2171">
            <v>1.4504999999999999</v>
          </cell>
        </row>
        <row r="2172">
          <cell r="K2172">
            <v>73.08</v>
          </cell>
          <cell r="Q2172">
            <v>1.4923</v>
          </cell>
        </row>
        <row r="2173">
          <cell r="K2173">
            <v>72.73</v>
          </cell>
          <cell r="Q2173">
            <v>1.4852000000000001</v>
          </cell>
        </row>
        <row r="2174">
          <cell r="K2174">
            <v>70.760000000000005</v>
          </cell>
          <cell r="Q2174">
            <v>1.4449000000000001</v>
          </cell>
        </row>
        <row r="2175">
          <cell r="K2175">
            <v>72.64</v>
          </cell>
          <cell r="Q2175">
            <v>1.4833000000000001</v>
          </cell>
        </row>
        <row r="2176">
          <cell r="K2176">
            <v>70.72</v>
          </cell>
          <cell r="Q2176">
            <v>1.4440999999999999</v>
          </cell>
        </row>
        <row r="2177">
          <cell r="K2177">
            <v>69.14</v>
          </cell>
          <cell r="Q2177">
            <v>1.4118999999999999</v>
          </cell>
        </row>
        <row r="2178">
          <cell r="K2178">
            <v>71.56</v>
          </cell>
          <cell r="Q2178">
            <v>1.4613</v>
          </cell>
        </row>
        <row r="2179">
          <cell r="K2179">
            <v>72.87</v>
          </cell>
          <cell r="Q2179">
            <v>1.488</v>
          </cell>
        </row>
        <row r="2180">
          <cell r="K2180">
            <v>73.260000000000005</v>
          </cell>
          <cell r="Q2180">
            <v>1.496</v>
          </cell>
        </row>
        <row r="2181">
          <cell r="K2181">
            <v>73.52</v>
          </cell>
          <cell r="Q2181">
            <v>1.5013000000000001</v>
          </cell>
        </row>
        <row r="2182">
          <cell r="K2182">
            <v>73.099999999999994</v>
          </cell>
          <cell r="Q2182">
            <v>1.4926999999999999</v>
          </cell>
        </row>
        <row r="2183">
          <cell r="K2183">
            <v>73</v>
          </cell>
          <cell r="Q2183">
            <v>1.4906999999999999</v>
          </cell>
        </row>
        <row r="2184">
          <cell r="K2184">
            <v>71.52</v>
          </cell>
          <cell r="Q2184">
            <v>1.4604999999999999</v>
          </cell>
        </row>
        <row r="2185">
          <cell r="K2185">
            <v>71.34</v>
          </cell>
          <cell r="Q2185">
            <v>1.4568000000000001</v>
          </cell>
        </row>
        <row r="2186">
          <cell r="K2186">
            <v>71.819999999999993</v>
          </cell>
          <cell r="Q2186">
            <v>1.4665999999999999</v>
          </cell>
        </row>
        <row r="2187">
          <cell r="K2187">
            <v>72.05</v>
          </cell>
          <cell r="Q2187">
            <v>1.4713000000000001</v>
          </cell>
        </row>
        <row r="2188">
          <cell r="K2188">
            <v>71.489999999999995</v>
          </cell>
          <cell r="Q2188">
            <v>1.4598</v>
          </cell>
        </row>
        <row r="2189">
          <cell r="K2189">
            <v>72.36</v>
          </cell>
          <cell r="Q2189">
            <v>1.4776</v>
          </cell>
        </row>
        <row r="2190">
          <cell r="K2190">
            <v>73.819999999999993</v>
          </cell>
          <cell r="Q2190">
            <v>1.5074000000000001</v>
          </cell>
        </row>
        <row r="2191">
          <cell r="K2191">
            <v>73.55</v>
          </cell>
          <cell r="Q2191">
            <v>1.5019</v>
          </cell>
        </row>
        <row r="2192">
          <cell r="K2192">
            <v>72.459999999999994</v>
          </cell>
          <cell r="Q2192">
            <v>1.4797</v>
          </cell>
        </row>
        <row r="2193">
          <cell r="K2193">
            <v>71.290000000000006</v>
          </cell>
          <cell r="Q2193">
            <v>1.4558</v>
          </cell>
        </row>
        <row r="2194">
          <cell r="K2194">
            <v>67.040000000000006</v>
          </cell>
          <cell r="Q2194">
            <v>1.369</v>
          </cell>
        </row>
        <row r="2195">
          <cell r="K2195">
            <v>66.459999999999994</v>
          </cell>
          <cell r="Q2195">
            <v>1.3571</v>
          </cell>
        </row>
        <row r="2196">
          <cell r="K2196">
            <v>66.599999999999994</v>
          </cell>
          <cell r="Q2196">
            <v>1.36</v>
          </cell>
        </row>
        <row r="2197">
          <cell r="K2197">
            <v>67.58</v>
          </cell>
          <cell r="Q2197">
            <v>1.38</v>
          </cell>
        </row>
        <row r="2198">
          <cell r="K2198">
            <v>67.349999999999994</v>
          </cell>
          <cell r="Q2198">
            <v>1.3753</v>
          </cell>
        </row>
        <row r="2199">
          <cell r="K2199">
            <v>66.89</v>
          </cell>
          <cell r="Q2199">
            <v>1.3658999999999999</v>
          </cell>
        </row>
        <row r="2200">
          <cell r="K2200">
            <v>63.78</v>
          </cell>
          <cell r="Q2200">
            <v>1.3024</v>
          </cell>
        </row>
        <row r="2201">
          <cell r="K2201">
            <v>64.930000000000007</v>
          </cell>
          <cell r="Q2201">
            <v>1.3259000000000001</v>
          </cell>
        </row>
        <row r="2202">
          <cell r="K2202">
            <v>63.08</v>
          </cell>
          <cell r="Q2202">
            <v>1.2881</v>
          </cell>
        </row>
        <row r="2203">
          <cell r="K2203">
            <v>63.01</v>
          </cell>
          <cell r="Q2203">
            <v>1.2867</v>
          </cell>
        </row>
        <row r="2204">
          <cell r="K2204">
            <v>61.55</v>
          </cell>
          <cell r="Q2204">
            <v>1.2568999999999999</v>
          </cell>
        </row>
        <row r="2205">
          <cell r="K2205">
            <v>61.93</v>
          </cell>
          <cell r="Q2205">
            <v>1.2645999999999999</v>
          </cell>
        </row>
        <row r="2206">
          <cell r="K2206">
            <v>62.34</v>
          </cell>
          <cell r="Q2206">
            <v>1.2729999999999999</v>
          </cell>
        </row>
        <row r="2207">
          <cell r="K2207">
            <v>64.02</v>
          </cell>
          <cell r="Q2207">
            <v>1.3072999999999999</v>
          </cell>
        </row>
        <row r="2208">
          <cell r="K2208">
            <v>65.27</v>
          </cell>
          <cell r="Q2208">
            <v>1.3328</v>
          </cell>
        </row>
        <row r="2209">
          <cell r="K2209">
            <v>67.069999999999993</v>
          </cell>
          <cell r="Q2209">
            <v>1.3695999999999999</v>
          </cell>
        </row>
        <row r="2210">
          <cell r="K2210">
            <v>66.28</v>
          </cell>
          <cell r="Q2210">
            <v>1.3534999999999999</v>
          </cell>
        </row>
        <row r="2211">
          <cell r="K2211">
            <v>66.48</v>
          </cell>
          <cell r="Q2211">
            <v>1.3574999999999999</v>
          </cell>
        </row>
        <row r="2212">
          <cell r="K2212">
            <v>66.180000000000007</v>
          </cell>
          <cell r="Q2212">
            <v>1.3513999999999999</v>
          </cell>
        </row>
        <row r="2213">
          <cell r="K2213">
            <v>66.7</v>
          </cell>
          <cell r="Q2213">
            <v>1.3620000000000001</v>
          </cell>
        </row>
        <row r="2214">
          <cell r="K2214">
            <v>66.8</v>
          </cell>
          <cell r="Q2214">
            <v>1.3641000000000001</v>
          </cell>
        </row>
        <row r="2215">
          <cell r="K2215">
            <v>66.25</v>
          </cell>
          <cell r="Q2215">
            <v>1.3528</v>
          </cell>
        </row>
        <row r="2216">
          <cell r="K2216">
            <v>65.53</v>
          </cell>
          <cell r="Q2216">
            <v>1.3143</v>
          </cell>
        </row>
        <row r="2217">
          <cell r="K2217">
            <v>65.489999999999995</v>
          </cell>
          <cell r="Q2217">
            <v>1.3134999999999999</v>
          </cell>
        </row>
        <row r="2218">
          <cell r="K2218">
            <v>62.5</v>
          </cell>
          <cell r="Q2218">
            <v>1.2535000000000001</v>
          </cell>
        </row>
        <row r="2219">
          <cell r="K2219">
            <v>61.73</v>
          </cell>
          <cell r="Q2219">
            <v>1.2381</v>
          </cell>
        </row>
        <row r="2220">
          <cell r="K2220">
            <v>61.79</v>
          </cell>
          <cell r="Q2220">
            <v>1.2393000000000001</v>
          </cell>
        </row>
        <row r="2221">
          <cell r="K2221">
            <v>63.63</v>
          </cell>
          <cell r="Q2221">
            <v>1.2762</v>
          </cell>
        </row>
        <row r="2222">
          <cell r="K2222">
            <v>61.88</v>
          </cell>
          <cell r="Q2222">
            <v>1.2411000000000001</v>
          </cell>
        </row>
        <row r="2223">
          <cell r="K2223">
            <v>58.6</v>
          </cell>
          <cell r="Q2223">
            <v>1.1753</v>
          </cell>
        </row>
        <row r="2224">
          <cell r="K2224">
            <v>57.97</v>
          </cell>
          <cell r="Q2224">
            <v>1.1626000000000001</v>
          </cell>
        </row>
        <row r="2225">
          <cell r="K2225">
            <v>57.79</v>
          </cell>
          <cell r="Q2225">
            <v>1.159</v>
          </cell>
        </row>
        <row r="2226">
          <cell r="K2226">
            <v>56.79</v>
          </cell>
          <cell r="Q2226">
            <v>1.139</v>
          </cell>
        </row>
        <row r="2227">
          <cell r="K2227">
            <v>58.28</v>
          </cell>
          <cell r="Q2227">
            <v>1.1689000000000001</v>
          </cell>
        </row>
        <row r="2228">
          <cell r="K2228">
            <v>58.31</v>
          </cell>
          <cell r="Q2228">
            <v>1.1695</v>
          </cell>
        </row>
        <row r="2229">
          <cell r="K2229">
            <v>59.73</v>
          </cell>
          <cell r="Q2229">
            <v>1.1979</v>
          </cell>
        </row>
        <row r="2230">
          <cell r="K2230">
            <v>58.82</v>
          </cell>
          <cell r="Q2230">
            <v>1.1797</v>
          </cell>
        </row>
        <row r="2231">
          <cell r="K2231">
            <v>57.15</v>
          </cell>
          <cell r="Q2231">
            <v>1.1462000000000001</v>
          </cell>
        </row>
        <row r="2232">
          <cell r="K2232">
            <v>57.74</v>
          </cell>
          <cell r="Q2232">
            <v>1.1579999999999999</v>
          </cell>
        </row>
        <row r="2233">
          <cell r="K2233">
            <v>57.7</v>
          </cell>
          <cell r="Q2233">
            <v>1.1572</v>
          </cell>
        </row>
        <row r="2234">
          <cell r="K2234">
            <v>53.53</v>
          </cell>
          <cell r="Q2234">
            <v>1.0736000000000001</v>
          </cell>
        </row>
        <row r="2235">
          <cell r="K2235">
            <v>53.26</v>
          </cell>
          <cell r="Q2235">
            <v>1.0682</v>
          </cell>
        </row>
        <row r="2236">
          <cell r="K2236">
            <v>54.43</v>
          </cell>
          <cell r="Q2236">
            <v>1.0915999999999999</v>
          </cell>
        </row>
        <row r="2237">
          <cell r="K2237">
            <v>56.39</v>
          </cell>
          <cell r="Q2237">
            <v>1.131</v>
          </cell>
        </row>
        <row r="2238">
          <cell r="K2238">
            <v>54.08</v>
          </cell>
          <cell r="Q2238">
            <v>1.0846</v>
          </cell>
        </row>
        <row r="2239">
          <cell r="K2239">
            <v>52.33</v>
          </cell>
          <cell r="Q2239">
            <v>1.0495000000000001</v>
          </cell>
        </row>
        <row r="2240">
          <cell r="K2240">
            <v>53.24</v>
          </cell>
          <cell r="Q2240">
            <v>1.0678000000000001</v>
          </cell>
        </row>
        <row r="2241">
          <cell r="K2241">
            <v>51.43</v>
          </cell>
          <cell r="Q2241">
            <v>1.0315000000000001</v>
          </cell>
        </row>
        <row r="2242">
          <cell r="K2242">
            <v>52.78</v>
          </cell>
          <cell r="Q2242">
            <v>1.0586</v>
          </cell>
        </row>
        <row r="2243">
          <cell r="K2243">
            <v>52.35</v>
          </cell>
          <cell r="Q2243">
            <v>1.0499000000000001</v>
          </cell>
        </row>
        <row r="2244">
          <cell r="K2244">
            <v>51.89</v>
          </cell>
          <cell r="Q2244">
            <v>1.0407</v>
          </cell>
        </row>
        <row r="2245">
          <cell r="K2245">
            <v>52.56</v>
          </cell>
          <cell r="Q2245">
            <v>1.0541</v>
          </cell>
        </row>
        <row r="2246">
          <cell r="K2246">
            <v>53.36</v>
          </cell>
          <cell r="Q2246">
            <v>1.0702</v>
          </cell>
        </row>
        <row r="2247">
          <cell r="K2247">
            <v>55.13</v>
          </cell>
          <cell r="Q2247">
            <v>1.1056999999999999</v>
          </cell>
        </row>
        <row r="2248">
          <cell r="K2248">
            <v>55.84</v>
          </cell>
          <cell r="Q2248">
            <v>1.1198999999999999</v>
          </cell>
        </row>
        <row r="2249">
          <cell r="K2249">
            <v>54.24</v>
          </cell>
          <cell r="Q2249">
            <v>1.0878000000000001</v>
          </cell>
        </row>
        <row r="2250">
          <cell r="K2250">
            <v>54.47</v>
          </cell>
          <cell r="Q2250">
            <v>1.0924</v>
          </cell>
        </row>
        <row r="2251">
          <cell r="K2251">
            <v>54.3</v>
          </cell>
          <cell r="Q2251">
            <v>1.089</v>
          </cell>
        </row>
        <row r="2252">
          <cell r="K2252">
            <v>54.68</v>
          </cell>
          <cell r="Q2252">
            <v>1.0967</v>
          </cell>
        </row>
        <row r="2253">
          <cell r="K2253">
            <v>54.74</v>
          </cell>
          <cell r="Q2253">
            <v>1.0979000000000001</v>
          </cell>
        </row>
        <row r="2254">
          <cell r="K2254">
            <v>53.27</v>
          </cell>
          <cell r="Q2254">
            <v>1.0684</v>
          </cell>
        </row>
        <row r="2255">
          <cell r="K2255">
            <v>54.35</v>
          </cell>
          <cell r="Q2255">
            <v>1.0900000000000001</v>
          </cell>
        </row>
        <row r="2256">
          <cell r="K2256">
            <v>55.79</v>
          </cell>
          <cell r="Q2256">
            <v>1.1189</v>
          </cell>
        </row>
        <row r="2257">
          <cell r="K2257">
            <v>54.44</v>
          </cell>
          <cell r="Q2257">
            <v>1.0918000000000001</v>
          </cell>
        </row>
        <row r="2258">
          <cell r="K2258">
            <v>54.78</v>
          </cell>
          <cell r="Q2258">
            <v>1.0987</v>
          </cell>
        </row>
        <row r="2259">
          <cell r="K2259">
            <v>53.6</v>
          </cell>
          <cell r="Q2259">
            <v>1.075</v>
          </cell>
        </row>
        <row r="2260">
          <cell r="K2260">
            <v>52.54</v>
          </cell>
          <cell r="Q2260">
            <v>1.0537000000000001</v>
          </cell>
        </row>
        <row r="2261">
          <cell r="K2261">
            <v>51.65</v>
          </cell>
          <cell r="Q2261">
            <v>1.0359</v>
          </cell>
        </row>
        <row r="2262">
          <cell r="K2262">
            <v>50.68</v>
          </cell>
          <cell r="Q2262">
            <v>1.0164</v>
          </cell>
        </row>
        <row r="2263">
          <cell r="K2263">
            <v>50.16</v>
          </cell>
          <cell r="Q2263">
            <v>1.006</v>
          </cell>
        </row>
        <row r="2264">
          <cell r="K2264">
            <v>49.8</v>
          </cell>
          <cell r="Q2264">
            <v>0.99880000000000002</v>
          </cell>
        </row>
        <row r="2265">
          <cell r="K2265">
            <v>49.07</v>
          </cell>
          <cell r="Q2265">
            <v>0.98409999999999997</v>
          </cell>
        </row>
        <row r="2266">
          <cell r="K2266">
            <v>48.67</v>
          </cell>
          <cell r="Q2266">
            <v>0.97609999999999997</v>
          </cell>
        </row>
        <row r="2267">
          <cell r="K2267">
            <v>47.46</v>
          </cell>
          <cell r="Q2267">
            <v>0.95189999999999997</v>
          </cell>
        </row>
        <row r="2268">
          <cell r="K2268">
            <v>48.59</v>
          </cell>
          <cell r="Q2268">
            <v>0.97450000000000003</v>
          </cell>
        </row>
        <row r="2269">
          <cell r="K2269">
            <v>47.89</v>
          </cell>
          <cell r="Q2269">
            <v>0.96050000000000002</v>
          </cell>
        </row>
        <row r="2270">
          <cell r="K2270">
            <v>49.66</v>
          </cell>
          <cell r="Q2270">
            <v>0.996</v>
          </cell>
        </row>
        <row r="2271">
          <cell r="K2271">
            <v>49.36</v>
          </cell>
          <cell r="Q2271">
            <v>0.99</v>
          </cell>
        </row>
        <row r="2272">
          <cell r="K2272">
            <v>48.51</v>
          </cell>
          <cell r="Q2272">
            <v>0.97289999999999999</v>
          </cell>
        </row>
        <row r="2273">
          <cell r="K2273">
            <v>49.04</v>
          </cell>
          <cell r="Q2273">
            <v>0.98350000000000004</v>
          </cell>
        </row>
        <row r="2274">
          <cell r="K2274">
            <v>48.95</v>
          </cell>
          <cell r="Q2274">
            <v>0.98170000000000002</v>
          </cell>
        </row>
        <row r="2275">
          <cell r="K2275">
            <v>49.25</v>
          </cell>
          <cell r="Q2275">
            <v>0.98780000000000001</v>
          </cell>
        </row>
        <row r="2276">
          <cell r="K2276">
            <v>49.84</v>
          </cell>
          <cell r="Q2276">
            <v>0.99960000000000004</v>
          </cell>
        </row>
        <row r="2277">
          <cell r="K2277">
            <v>49.99</v>
          </cell>
          <cell r="Q2277">
            <v>0.99409999999999998</v>
          </cell>
        </row>
        <row r="2278">
          <cell r="K2278">
            <v>49.92</v>
          </cell>
          <cell r="Q2278">
            <v>0.99270000000000003</v>
          </cell>
        </row>
        <row r="2279">
          <cell r="K2279">
            <v>51.01</v>
          </cell>
          <cell r="Q2279">
            <v>1.0144</v>
          </cell>
        </row>
        <row r="2280">
          <cell r="K2280">
            <v>52.7</v>
          </cell>
          <cell r="Q2280">
            <v>1.048</v>
          </cell>
        </row>
        <row r="2281">
          <cell r="K2281">
            <v>52.77</v>
          </cell>
          <cell r="Q2281">
            <v>1.0494000000000001</v>
          </cell>
        </row>
        <row r="2282">
          <cell r="K2282">
            <v>52.74</v>
          </cell>
          <cell r="Q2282">
            <v>1.0488</v>
          </cell>
        </row>
        <row r="2283">
          <cell r="K2283">
            <v>54.55</v>
          </cell>
          <cell r="Q2283">
            <v>1.0848</v>
          </cell>
        </row>
        <row r="2284">
          <cell r="K2284">
            <v>54.43</v>
          </cell>
          <cell r="Q2284">
            <v>1.0824</v>
          </cell>
        </row>
        <row r="2285">
          <cell r="K2285">
            <v>53.18</v>
          </cell>
          <cell r="Q2285">
            <v>1.0576000000000001</v>
          </cell>
        </row>
        <row r="2286">
          <cell r="K2286">
            <v>54.36</v>
          </cell>
          <cell r="Q2286">
            <v>1.081</v>
          </cell>
        </row>
        <row r="2287">
          <cell r="K2287">
            <v>56</v>
          </cell>
          <cell r="Q2287">
            <v>1.1136999999999999</v>
          </cell>
        </row>
        <row r="2288">
          <cell r="K2288">
            <v>55.3</v>
          </cell>
          <cell r="Q2288">
            <v>1.0996999999999999</v>
          </cell>
        </row>
        <row r="2289">
          <cell r="K2289">
            <v>54.59</v>
          </cell>
          <cell r="Q2289">
            <v>1.0855999999999999</v>
          </cell>
        </row>
        <row r="2290">
          <cell r="K2290">
            <v>55.03</v>
          </cell>
          <cell r="Q2290">
            <v>1.0944</v>
          </cell>
        </row>
        <row r="2291">
          <cell r="K2291">
            <v>53.13</v>
          </cell>
          <cell r="Q2291">
            <v>1.0566</v>
          </cell>
        </row>
        <row r="2292">
          <cell r="K2292">
            <v>53.93</v>
          </cell>
          <cell r="Q2292">
            <v>1.0725</v>
          </cell>
        </row>
        <row r="2293">
          <cell r="K2293">
            <v>55.75</v>
          </cell>
          <cell r="Q2293">
            <v>1.1087</v>
          </cell>
        </row>
        <row r="2294">
          <cell r="K2294">
            <v>54.2</v>
          </cell>
          <cell r="Q2294">
            <v>1.0779000000000001</v>
          </cell>
        </row>
        <row r="2295">
          <cell r="K2295">
            <v>54.69</v>
          </cell>
          <cell r="Q2295">
            <v>1.0875999999999999</v>
          </cell>
        </row>
        <row r="2296">
          <cell r="K2296">
            <v>51.93</v>
          </cell>
          <cell r="Q2296">
            <v>1.0327</v>
          </cell>
        </row>
        <row r="2297">
          <cell r="K2297">
            <v>52.92</v>
          </cell>
          <cell r="Q2297">
            <v>1.0524</v>
          </cell>
        </row>
        <row r="2298">
          <cell r="K2298">
            <v>54.41</v>
          </cell>
          <cell r="Q2298">
            <v>1.0820000000000001</v>
          </cell>
        </row>
        <row r="2299">
          <cell r="K2299">
            <v>54.73</v>
          </cell>
          <cell r="Q2299">
            <v>1.0884</v>
          </cell>
        </row>
        <row r="2300">
          <cell r="K2300">
            <v>54.74</v>
          </cell>
          <cell r="Q2300">
            <v>1.0886</v>
          </cell>
        </row>
        <row r="2301">
          <cell r="K2301">
            <v>55.4</v>
          </cell>
          <cell r="Q2301">
            <v>1.1016999999999999</v>
          </cell>
        </row>
        <row r="2302">
          <cell r="K2302">
            <v>54.52</v>
          </cell>
          <cell r="Q2302">
            <v>1.0842000000000001</v>
          </cell>
        </row>
        <row r="2303">
          <cell r="K2303">
            <v>51.97</v>
          </cell>
          <cell r="Q2303">
            <v>1.0335000000000001</v>
          </cell>
        </row>
        <row r="2304">
          <cell r="K2304">
            <v>53.23</v>
          </cell>
          <cell r="Q2304">
            <v>1.0586</v>
          </cell>
        </row>
        <row r="2305">
          <cell r="K2305">
            <v>51.33</v>
          </cell>
          <cell r="Q2305">
            <v>1.0207999999999999</v>
          </cell>
        </row>
        <row r="2306">
          <cell r="K2306">
            <v>51.48</v>
          </cell>
          <cell r="Q2306">
            <v>1.0238</v>
          </cell>
        </row>
        <row r="2307">
          <cell r="K2307">
            <v>51.88</v>
          </cell>
          <cell r="Q2307">
            <v>1.0317000000000001</v>
          </cell>
        </row>
        <row r="2308">
          <cell r="K2308">
            <v>51.22</v>
          </cell>
          <cell r="Q2308">
            <v>1.0185999999999999</v>
          </cell>
        </row>
        <row r="2309">
          <cell r="K2309">
            <v>51.27</v>
          </cell>
          <cell r="Q2309">
            <v>1.0196000000000001</v>
          </cell>
        </row>
        <row r="2310">
          <cell r="K2310">
            <v>51.18</v>
          </cell>
          <cell r="Q2310">
            <v>1.0178</v>
          </cell>
        </row>
        <row r="2311">
          <cell r="K2311">
            <v>49.96</v>
          </cell>
          <cell r="Q2311">
            <v>0.99350000000000005</v>
          </cell>
        </row>
        <row r="2312">
          <cell r="K2312">
            <v>50.17</v>
          </cell>
          <cell r="Q2312">
            <v>0.99770000000000003</v>
          </cell>
        </row>
        <row r="2313">
          <cell r="K2313">
            <v>51.4</v>
          </cell>
          <cell r="Q2313">
            <v>1.0222</v>
          </cell>
        </row>
        <row r="2314">
          <cell r="K2314">
            <v>50.71</v>
          </cell>
          <cell r="Q2314">
            <v>1.0085</v>
          </cell>
        </row>
        <row r="2315">
          <cell r="K2315">
            <v>49.96</v>
          </cell>
          <cell r="Q2315">
            <v>0.99350000000000005</v>
          </cell>
        </row>
        <row r="2316">
          <cell r="K2316">
            <v>50.3</v>
          </cell>
          <cell r="Q2316">
            <v>1.0003</v>
          </cell>
        </row>
        <row r="2317">
          <cell r="K2317">
            <v>49.89</v>
          </cell>
          <cell r="Q2317">
            <v>0.99219999999999997</v>
          </cell>
        </row>
        <row r="2318">
          <cell r="K2318">
            <v>49.19</v>
          </cell>
          <cell r="Q2318">
            <v>0.97819999999999996</v>
          </cell>
        </row>
        <row r="2319">
          <cell r="K2319">
            <v>49.08</v>
          </cell>
          <cell r="Q2319">
            <v>0.97599999999999998</v>
          </cell>
        </row>
        <row r="2320">
          <cell r="K2320">
            <v>50.2</v>
          </cell>
          <cell r="Q2320">
            <v>0.99829999999999997</v>
          </cell>
        </row>
        <row r="2321">
          <cell r="K2321">
            <v>49.66</v>
          </cell>
          <cell r="Q2321">
            <v>0.98760000000000003</v>
          </cell>
        </row>
        <row r="2322">
          <cell r="K2322">
            <v>48.63</v>
          </cell>
          <cell r="Q2322">
            <v>0.96709999999999996</v>
          </cell>
        </row>
        <row r="2323">
          <cell r="K2323">
            <v>48.88</v>
          </cell>
          <cell r="Q2323">
            <v>0.97209999999999996</v>
          </cell>
        </row>
        <row r="2324">
          <cell r="K2324">
            <v>48.96</v>
          </cell>
          <cell r="Q2324">
            <v>0.97370000000000001</v>
          </cell>
        </row>
        <row r="2325">
          <cell r="K2325">
            <v>47.9</v>
          </cell>
          <cell r="Q2325">
            <v>0.9526</v>
          </cell>
        </row>
        <row r="2326">
          <cell r="K2326">
            <v>49.2</v>
          </cell>
          <cell r="Q2326">
            <v>0.97840000000000005</v>
          </cell>
        </row>
        <row r="2327">
          <cell r="K2327">
            <v>48.59</v>
          </cell>
          <cell r="Q2327">
            <v>0.96630000000000005</v>
          </cell>
        </row>
        <row r="2328">
          <cell r="K2328">
            <v>48.3</v>
          </cell>
          <cell r="Q2328">
            <v>0.96050000000000002</v>
          </cell>
        </row>
        <row r="2329">
          <cell r="K2329">
            <v>48.35</v>
          </cell>
          <cell r="Q2329">
            <v>0.96150000000000002</v>
          </cell>
        </row>
        <row r="2330">
          <cell r="K2330">
            <v>48.73</v>
          </cell>
          <cell r="Q2330">
            <v>0.96909999999999996</v>
          </cell>
        </row>
        <row r="2331">
          <cell r="K2331">
            <v>48.89</v>
          </cell>
          <cell r="Q2331">
            <v>0.97230000000000005</v>
          </cell>
        </row>
        <row r="2332">
          <cell r="K2332">
            <v>49.09</v>
          </cell>
          <cell r="Q2332">
            <v>0.97619999999999996</v>
          </cell>
        </row>
        <row r="2333">
          <cell r="K2333">
            <v>49.22</v>
          </cell>
          <cell r="Q2333">
            <v>0.9788</v>
          </cell>
        </row>
        <row r="2334">
          <cell r="K2334">
            <v>49.16</v>
          </cell>
          <cell r="Q2334">
            <v>0.97760000000000002</v>
          </cell>
        </row>
        <row r="2335">
          <cell r="K2335">
            <v>49.05</v>
          </cell>
          <cell r="Q2335">
            <v>0.97540000000000004</v>
          </cell>
        </row>
        <row r="2336">
          <cell r="K2336">
            <v>49.29</v>
          </cell>
          <cell r="Q2336">
            <v>0.98019999999999996</v>
          </cell>
        </row>
        <row r="2337">
          <cell r="K2337">
            <v>48.97</v>
          </cell>
          <cell r="Q2337">
            <v>0.97389999999999999</v>
          </cell>
        </row>
        <row r="2338">
          <cell r="K2338">
            <v>49.41</v>
          </cell>
          <cell r="Q2338">
            <v>0.98260000000000003</v>
          </cell>
        </row>
        <row r="2339">
          <cell r="K2339">
            <v>48.57</v>
          </cell>
          <cell r="Q2339">
            <v>0.96589999999999998</v>
          </cell>
        </row>
        <row r="2340">
          <cell r="K2340">
            <v>48.28</v>
          </cell>
          <cell r="Q2340">
            <v>0.99939999999999996</v>
          </cell>
        </row>
        <row r="2341">
          <cell r="K2341">
            <v>46.95</v>
          </cell>
          <cell r="Q2341">
            <v>0.9718</v>
          </cell>
        </row>
        <row r="2342">
          <cell r="K2342">
            <v>47.42</v>
          </cell>
          <cell r="Q2342">
            <v>0.98160000000000003</v>
          </cell>
        </row>
        <row r="2343">
          <cell r="K2343">
            <v>45.06</v>
          </cell>
          <cell r="Q2343">
            <v>0.93269999999999997</v>
          </cell>
        </row>
        <row r="2344">
          <cell r="K2344">
            <v>45.17</v>
          </cell>
          <cell r="Q2344">
            <v>0.93500000000000005</v>
          </cell>
        </row>
        <row r="2345">
          <cell r="K2345">
            <v>44.16</v>
          </cell>
          <cell r="Q2345">
            <v>0.91410000000000002</v>
          </cell>
        </row>
        <row r="2346">
          <cell r="K2346">
            <v>44.58</v>
          </cell>
          <cell r="Q2346">
            <v>0.92279999999999995</v>
          </cell>
        </row>
        <row r="2347">
          <cell r="K2347">
            <v>44.99</v>
          </cell>
          <cell r="Q2347">
            <v>0.93130000000000002</v>
          </cell>
        </row>
        <row r="2348">
          <cell r="K2348">
            <v>45.7</v>
          </cell>
          <cell r="Q2348">
            <v>0.94599999999999995</v>
          </cell>
        </row>
        <row r="2349">
          <cell r="K2349">
            <v>45.52</v>
          </cell>
          <cell r="Q2349">
            <v>0.94220000000000004</v>
          </cell>
        </row>
        <row r="2350">
          <cell r="K2350">
            <v>43.72</v>
          </cell>
          <cell r="Q2350">
            <v>0.90500000000000003</v>
          </cell>
        </row>
        <row r="2351">
          <cell r="K2351">
            <v>43.49</v>
          </cell>
          <cell r="Q2351">
            <v>0.9002</v>
          </cell>
        </row>
        <row r="2352">
          <cell r="K2352">
            <v>43.01</v>
          </cell>
          <cell r="Q2352">
            <v>0.89029999999999998</v>
          </cell>
        </row>
        <row r="2353">
          <cell r="K2353">
            <v>43.13</v>
          </cell>
          <cell r="Q2353">
            <v>0.89280000000000004</v>
          </cell>
        </row>
        <row r="2354">
          <cell r="K2354">
            <v>43.43</v>
          </cell>
          <cell r="Q2354">
            <v>0.89900000000000002</v>
          </cell>
        </row>
        <row r="2355">
          <cell r="K2355">
            <v>41.91</v>
          </cell>
          <cell r="Q2355">
            <v>0.86750000000000005</v>
          </cell>
        </row>
        <row r="2356">
          <cell r="K2356">
            <v>42.92</v>
          </cell>
          <cell r="Q2356">
            <v>0.88839999999999997</v>
          </cell>
        </row>
        <row r="2357">
          <cell r="K2357">
            <v>42.22</v>
          </cell>
          <cell r="Q2357">
            <v>0.87390000000000001</v>
          </cell>
        </row>
        <row r="2358">
          <cell r="K2358">
            <v>41.65</v>
          </cell>
          <cell r="Q2358">
            <v>0.86209999999999998</v>
          </cell>
        </row>
        <row r="2359">
          <cell r="K2359">
            <v>42.93</v>
          </cell>
          <cell r="Q2359">
            <v>0.88859999999999995</v>
          </cell>
        </row>
        <row r="2360">
          <cell r="K2360">
            <v>43.89</v>
          </cell>
          <cell r="Q2360">
            <v>0.90849999999999997</v>
          </cell>
        </row>
        <row r="2361">
          <cell r="K2361">
            <v>43.39</v>
          </cell>
          <cell r="Q2361">
            <v>0.89810000000000001</v>
          </cell>
        </row>
        <row r="2362">
          <cell r="K2362">
            <v>42.13</v>
          </cell>
          <cell r="Q2362">
            <v>0.87209999999999999</v>
          </cell>
        </row>
        <row r="2363">
          <cell r="K2363">
            <v>40.97</v>
          </cell>
          <cell r="Q2363">
            <v>0.84799999999999998</v>
          </cell>
        </row>
        <row r="2364">
          <cell r="K2364">
            <v>40.65</v>
          </cell>
          <cell r="Q2364">
            <v>0.84140000000000004</v>
          </cell>
        </row>
        <row r="2365">
          <cell r="K2365">
            <v>40.380000000000003</v>
          </cell>
          <cell r="Q2365">
            <v>0.83579999999999999</v>
          </cell>
        </row>
        <row r="2366">
          <cell r="K2366">
            <v>40.6</v>
          </cell>
          <cell r="Q2366">
            <v>0.84040000000000004</v>
          </cell>
        </row>
        <row r="2367">
          <cell r="K2367">
            <v>39.729999999999997</v>
          </cell>
          <cell r="Q2367">
            <v>0.82240000000000002</v>
          </cell>
        </row>
        <row r="2368">
          <cell r="K2368">
            <v>40.9</v>
          </cell>
          <cell r="Q2368">
            <v>0.84660000000000002</v>
          </cell>
        </row>
        <row r="2369">
          <cell r="K2369">
            <v>40.49</v>
          </cell>
          <cell r="Q2369">
            <v>0.83809999999999996</v>
          </cell>
        </row>
        <row r="2370">
          <cell r="K2370">
            <v>40.99</v>
          </cell>
          <cell r="Q2370">
            <v>0.84850000000000003</v>
          </cell>
        </row>
        <row r="2371">
          <cell r="K2371">
            <v>39.83</v>
          </cell>
          <cell r="Q2371">
            <v>0.82440000000000002</v>
          </cell>
        </row>
        <row r="2372">
          <cell r="K2372">
            <v>39.549999999999997</v>
          </cell>
          <cell r="Q2372">
            <v>0.81859999999999999</v>
          </cell>
        </row>
        <row r="2373">
          <cell r="K2373">
            <v>39.51</v>
          </cell>
          <cell r="Q2373">
            <v>0.81779999999999997</v>
          </cell>
        </row>
        <row r="2374">
          <cell r="K2374">
            <v>39.729999999999997</v>
          </cell>
          <cell r="Q2374">
            <v>0.82240000000000002</v>
          </cell>
        </row>
        <row r="2375">
          <cell r="K2375">
            <v>39.090000000000003</v>
          </cell>
          <cell r="Q2375">
            <v>0.80910000000000004</v>
          </cell>
        </row>
        <row r="2376">
          <cell r="K2376">
            <v>38.42</v>
          </cell>
          <cell r="Q2376">
            <v>0.79530000000000001</v>
          </cell>
        </row>
        <row r="2377">
          <cell r="K2377">
            <v>37.21</v>
          </cell>
          <cell r="Q2377">
            <v>0.7702</v>
          </cell>
        </row>
        <row r="2378">
          <cell r="K2378">
            <v>37.25</v>
          </cell>
          <cell r="Q2378">
            <v>0.77100000000000002</v>
          </cell>
        </row>
        <row r="2379">
          <cell r="K2379">
            <v>37.35</v>
          </cell>
          <cell r="Q2379">
            <v>0.77310000000000001</v>
          </cell>
        </row>
        <row r="2380">
          <cell r="K2380">
            <v>39.03</v>
          </cell>
          <cell r="Q2380">
            <v>0.80789999999999995</v>
          </cell>
        </row>
        <row r="2381">
          <cell r="K2381">
            <v>41.36</v>
          </cell>
          <cell r="Q2381">
            <v>0.85609999999999997</v>
          </cell>
        </row>
        <row r="2382">
          <cell r="K2382">
            <v>41.65</v>
          </cell>
          <cell r="Q2382">
            <v>0.86209999999999998</v>
          </cell>
        </row>
        <row r="2383">
          <cell r="K2383">
            <v>42.33</v>
          </cell>
          <cell r="Q2383">
            <v>0.87619999999999998</v>
          </cell>
        </row>
        <row r="2384">
          <cell r="K2384">
            <v>41.35</v>
          </cell>
          <cell r="Q2384">
            <v>0.85589999999999999</v>
          </cell>
        </row>
        <row r="2385">
          <cell r="K2385">
            <v>40.86</v>
          </cell>
          <cell r="Q2385">
            <v>0.8458</v>
          </cell>
        </row>
        <row r="2386">
          <cell r="K2386">
            <v>40.97</v>
          </cell>
          <cell r="Q2386">
            <v>0.84799999999999998</v>
          </cell>
        </row>
        <row r="2387">
          <cell r="K2387">
            <v>40.44</v>
          </cell>
          <cell r="Q2387">
            <v>0.83709999999999996</v>
          </cell>
        </row>
        <row r="2388">
          <cell r="K2388">
            <v>40.619999999999997</v>
          </cell>
          <cell r="Q2388">
            <v>0.84079999999999999</v>
          </cell>
        </row>
        <row r="2389">
          <cell r="K2389">
            <v>38.799999999999997</v>
          </cell>
          <cell r="Q2389">
            <v>0.80310000000000004</v>
          </cell>
        </row>
        <row r="2390">
          <cell r="K2390">
            <v>39.25</v>
          </cell>
          <cell r="Q2390">
            <v>0.81240000000000001</v>
          </cell>
        </row>
        <row r="2391">
          <cell r="K2391">
            <v>38.64</v>
          </cell>
          <cell r="Q2391">
            <v>0.79979999999999996</v>
          </cell>
        </row>
        <row r="2392">
          <cell r="K2392">
            <v>38.57</v>
          </cell>
          <cell r="Q2392">
            <v>0.7984</v>
          </cell>
        </row>
        <row r="2393">
          <cell r="K2393">
            <v>38.68</v>
          </cell>
          <cell r="Q2393">
            <v>0.80059999999999998</v>
          </cell>
        </row>
        <row r="2394">
          <cell r="K2394">
            <v>40</v>
          </cell>
          <cell r="Q2394">
            <v>0.82799999999999996</v>
          </cell>
        </row>
        <row r="2395">
          <cell r="K2395">
            <v>39.57</v>
          </cell>
          <cell r="Q2395">
            <v>0.81910000000000005</v>
          </cell>
        </row>
        <row r="2396">
          <cell r="K2396">
            <v>38.049999999999997</v>
          </cell>
          <cell r="Q2396">
            <v>0.78759999999999997</v>
          </cell>
        </row>
        <row r="2397">
          <cell r="K2397">
            <v>37.33</v>
          </cell>
          <cell r="Q2397">
            <v>0.77270000000000005</v>
          </cell>
        </row>
        <row r="2398">
          <cell r="K2398">
            <v>37.479999999999997</v>
          </cell>
          <cell r="Q2398">
            <v>0.77580000000000005</v>
          </cell>
        </row>
        <row r="2399">
          <cell r="K2399">
            <v>37.08</v>
          </cell>
          <cell r="Q2399">
            <v>0.76749999999999996</v>
          </cell>
        </row>
        <row r="2400">
          <cell r="K2400">
            <v>36.92</v>
          </cell>
          <cell r="Q2400">
            <v>0.76419999999999999</v>
          </cell>
        </row>
        <row r="2401">
          <cell r="K2401">
            <v>37.450000000000003</v>
          </cell>
          <cell r="Q2401">
            <v>0.7752</v>
          </cell>
        </row>
        <row r="2402">
          <cell r="K2402">
            <v>36.72</v>
          </cell>
          <cell r="Q2402">
            <v>0.7601</v>
          </cell>
        </row>
        <row r="2403">
          <cell r="K2403">
            <v>37.08</v>
          </cell>
          <cell r="Q2403">
            <v>0.76749999999999996</v>
          </cell>
        </row>
        <row r="2404">
          <cell r="K2404">
            <v>37.65</v>
          </cell>
          <cell r="Q2404">
            <v>0.85299999999999998</v>
          </cell>
        </row>
        <row r="2405">
          <cell r="K2405">
            <v>36.049999999999997</v>
          </cell>
          <cell r="Q2405">
            <v>0.81669999999999998</v>
          </cell>
        </row>
        <row r="2406">
          <cell r="K2406">
            <v>38.049999999999997</v>
          </cell>
          <cell r="Q2406">
            <v>0.86199999999999999</v>
          </cell>
        </row>
        <row r="2407">
          <cell r="K2407">
            <v>39.9</v>
          </cell>
          <cell r="Q2407">
            <v>0.90400000000000003</v>
          </cell>
        </row>
        <row r="2408">
          <cell r="K2408">
            <v>40.69</v>
          </cell>
          <cell r="Q2408">
            <v>0.92190000000000005</v>
          </cell>
        </row>
        <row r="2409">
          <cell r="K2409">
            <v>40.47</v>
          </cell>
          <cell r="Q2409">
            <v>0.91690000000000005</v>
          </cell>
        </row>
        <row r="2410">
          <cell r="K2410">
            <v>40.770000000000003</v>
          </cell>
          <cell r="Q2410">
            <v>0.92369999999999997</v>
          </cell>
        </row>
        <row r="2411">
          <cell r="K2411">
            <v>40.799999999999997</v>
          </cell>
          <cell r="Q2411">
            <v>0.92430000000000001</v>
          </cell>
        </row>
        <row r="2412">
          <cell r="K2412">
            <v>39.25</v>
          </cell>
          <cell r="Q2412">
            <v>0.88919999999999999</v>
          </cell>
        </row>
        <row r="2413">
          <cell r="K2413">
            <v>38.67</v>
          </cell>
          <cell r="Q2413">
            <v>0.87609999999999999</v>
          </cell>
        </row>
        <row r="2414">
          <cell r="K2414">
            <v>39.4</v>
          </cell>
          <cell r="Q2414">
            <v>0.89259999999999995</v>
          </cell>
        </row>
        <row r="2415">
          <cell r="K2415">
            <v>39.659999999999997</v>
          </cell>
          <cell r="Q2415">
            <v>0.89849999999999997</v>
          </cell>
        </row>
        <row r="2416">
          <cell r="K2416">
            <v>39.4</v>
          </cell>
          <cell r="Q2416">
            <v>0.89259999999999995</v>
          </cell>
        </row>
        <row r="2417">
          <cell r="K2417">
            <v>38.979999999999997</v>
          </cell>
          <cell r="Q2417">
            <v>0.8831</v>
          </cell>
        </row>
        <row r="2418">
          <cell r="K2418">
            <v>39.42</v>
          </cell>
          <cell r="Q2418">
            <v>0.8931</v>
          </cell>
        </row>
        <row r="2419">
          <cell r="K2419">
            <v>39.200000000000003</v>
          </cell>
          <cell r="Q2419">
            <v>0.8881</v>
          </cell>
        </row>
        <row r="2420">
          <cell r="K2420">
            <v>38.979999999999997</v>
          </cell>
          <cell r="Q2420">
            <v>0.8831</v>
          </cell>
        </row>
        <row r="2421">
          <cell r="K2421">
            <v>38.81</v>
          </cell>
          <cell r="Q2421">
            <v>0.87929999999999997</v>
          </cell>
        </row>
        <row r="2422">
          <cell r="K2422">
            <v>37.54</v>
          </cell>
          <cell r="Q2422">
            <v>0.85050000000000003</v>
          </cell>
        </row>
        <row r="2423">
          <cell r="K2423">
            <v>35.950000000000003</v>
          </cell>
          <cell r="Q2423">
            <v>0.8145</v>
          </cell>
        </row>
        <row r="2424">
          <cell r="K2424">
            <v>36.72</v>
          </cell>
          <cell r="Q2424">
            <v>0.83189999999999997</v>
          </cell>
        </row>
        <row r="2425">
          <cell r="K2425">
            <v>36.44</v>
          </cell>
          <cell r="Q2425">
            <v>0.8256</v>
          </cell>
        </row>
        <row r="2426">
          <cell r="K2426">
            <v>37.64</v>
          </cell>
          <cell r="Q2426">
            <v>0.8528</v>
          </cell>
        </row>
        <row r="2427">
          <cell r="K2427">
            <v>38.85</v>
          </cell>
          <cell r="Q2427">
            <v>0.88019999999999998</v>
          </cell>
        </row>
        <row r="2428">
          <cell r="K2428">
            <v>39.94</v>
          </cell>
          <cell r="Q2428">
            <v>0.90490000000000004</v>
          </cell>
        </row>
        <row r="2429">
          <cell r="K2429">
            <v>39.89</v>
          </cell>
          <cell r="Q2429">
            <v>0.90369999999999995</v>
          </cell>
        </row>
        <row r="2430">
          <cell r="K2430">
            <v>39.5</v>
          </cell>
          <cell r="Q2430">
            <v>0.89490000000000003</v>
          </cell>
        </row>
        <row r="2431">
          <cell r="K2431">
            <v>39.79</v>
          </cell>
          <cell r="Q2431">
            <v>0.90149999999999997</v>
          </cell>
        </row>
        <row r="2432">
          <cell r="K2432">
            <v>38.93</v>
          </cell>
          <cell r="Q2432">
            <v>0.88200000000000001</v>
          </cell>
        </row>
        <row r="2433">
          <cell r="K2433">
            <v>38.82</v>
          </cell>
          <cell r="Q2433">
            <v>0.87949999999999995</v>
          </cell>
        </row>
        <row r="2434">
          <cell r="K2434">
            <v>37.770000000000003</v>
          </cell>
          <cell r="Q2434">
            <v>0.85570000000000002</v>
          </cell>
        </row>
        <row r="2435">
          <cell r="K2435">
            <v>37.450000000000003</v>
          </cell>
          <cell r="Q2435">
            <v>0.84840000000000004</v>
          </cell>
        </row>
        <row r="2436">
          <cell r="K2436">
            <v>37.33</v>
          </cell>
          <cell r="Q2436">
            <v>0.84570000000000001</v>
          </cell>
        </row>
        <row r="2437">
          <cell r="K2437">
            <v>37.770000000000003</v>
          </cell>
          <cell r="Q2437">
            <v>0.85570000000000002</v>
          </cell>
        </row>
        <row r="2438">
          <cell r="K2438">
            <v>37.04</v>
          </cell>
          <cell r="Q2438">
            <v>0.83919999999999995</v>
          </cell>
        </row>
        <row r="2439">
          <cell r="K2439">
            <v>38.340000000000003</v>
          </cell>
          <cell r="Q2439">
            <v>0.86860000000000004</v>
          </cell>
        </row>
        <row r="2440">
          <cell r="K2440">
            <v>37.6</v>
          </cell>
          <cell r="Q2440">
            <v>0.8518</v>
          </cell>
        </row>
        <row r="2441">
          <cell r="K2441">
            <v>37.26</v>
          </cell>
          <cell r="Q2441">
            <v>0.84409999999999996</v>
          </cell>
        </row>
        <row r="2442">
          <cell r="K2442">
            <v>37.33</v>
          </cell>
          <cell r="Q2442">
            <v>0.84570000000000001</v>
          </cell>
        </row>
        <row r="2443">
          <cell r="K2443">
            <v>38.61</v>
          </cell>
          <cell r="Q2443">
            <v>0.87470000000000003</v>
          </cell>
        </row>
        <row r="2444">
          <cell r="K2444">
            <v>38.08</v>
          </cell>
          <cell r="Q2444">
            <v>0.86270000000000002</v>
          </cell>
        </row>
        <row r="2445">
          <cell r="K2445">
            <v>37.35</v>
          </cell>
          <cell r="Q2445">
            <v>0.84619999999999995</v>
          </cell>
        </row>
        <row r="2446">
          <cell r="K2446">
            <v>37.340000000000003</v>
          </cell>
          <cell r="Q2446">
            <v>0.84599999999999997</v>
          </cell>
        </row>
        <row r="2447">
          <cell r="K2447">
            <v>37.72</v>
          </cell>
          <cell r="Q2447">
            <v>0.85460000000000003</v>
          </cell>
        </row>
        <row r="2448">
          <cell r="K2448">
            <v>37.08</v>
          </cell>
          <cell r="Q2448">
            <v>0.84009999999999996</v>
          </cell>
        </row>
        <row r="2449">
          <cell r="K2449">
            <v>37.049999999999997</v>
          </cell>
          <cell r="Q2449">
            <v>0.83940000000000003</v>
          </cell>
        </row>
        <row r="2450">
          <cell r="K2450">
            <v>36.590000000000003</v>
          </cell>
          <cell r="Q2450">
            <v>0.82899999999999996</v>
          </cell>
        </row>
        <row r="2451">
          <cell r="K2451">
            <v>34.64</v>
          </cell>
          <cell r="Q2451">
            <v>0.78480000000000005</v>
          </cell>
        </row>
        <row r="2452">
          <cell r="K2452">
            <v>33.5</v>
          </cell>
          <cell r="Q2452">
            <v>0.75900000000000001</v>
          </cell>
        </row>
        <row r="2453">
          <cell r="K2453">
            <v>33.85</v>
          </cell>
          <cell r="Q2453">
            <v>0.76690000000000003</v>
          </cell>
        </row>
        <row r="2454">
          <cell r="K2454">
            <v>33.799999999999997</v>
          </cell>
          <cell r="Q2454">
            <v>0.76580000000000004</v>
          </cell>
        </row>
        <row r="2455">
          <cell r="K2455">
            <v>33.29</v>
          </cell>
          <cell r="Q2455">
            <v>0.75419999999999998</v>
          </cell>
        </row>
        <row r="2456">
          <cell r="K2456">
            <v>33.56</v>
          </cell>
          <cell r="Q2456">
            <v>0.76029999999999998</v>
          </cell>
        </row>
        <row r="2457">
          <cell r="K2457">
            <v>34.659999999999997</v>
          </cell>
          <cell r="Q2457">
            <v>0.78520000000000001</v>
          </cell>
        </row>
        <row r="2458">
          <cell r="K2458">
            <v>34.32</v>
          </cell>
          <cell r="Q2458">
            <v>0.77749999999999997</v>
          </cell>
        </row>
        <row r="2459">
          <cell r="K2459">
            <v>33.67</v>
          </cell>
          <cell r="Q2459">
            <v>0.76280000000000003</v>
          </cell>
        </row>
        <row r="2460">
          <cell r="K2460">
            <v>33.270000000000003</v>
          </cell>
          <cell r="Q2460">
            <v>0.75380000000000003</v>
          </cell>
        </row>
        <row r="2461">
          <cell r="K2461">
            <v>33.9</v>
          </cell>
          <cell r="Q2461">
            <v>0.76800000000000002</v>
          </cell>
        </row>
        <row r="2462">
          <cell r="K2462">
            <v>34.340000000000003</v>
          </cell>
          <cell r="Q2462">
            <v>0.77800000000000002</v>
          </cell>
        </row>
        <row r="2463">
          <cell r="K2463">
            <v>35.33</v>
          </cell>
          <cell r="Q2463">
            <v>0.8004</v>
          </cell>
        </row>
        <row r="2464">
          <cell r="K2464">
            <v>34.799999999999997</v>
          </cell>
          <cell r="Q2464">
            <v>0.78839999999999999</v>
          </cell>
        </row>
        <row r="2465">
          <cell r="K2465">
            <v>34.15</v>
          </cell>
          <cell r="Q2465">
            <v>0.77370000000000005</v>
          </cell>
        </row>
        <row r="2466">
          <cell r="K2466">
            <v>34.24</v>
          </cell>
          <cell r="Q2466">
            <v>0.77569999999999995</v>
          </cell>
        </row>
        <row r="2467">
          <cell r="K2467">
            <v>33.74</v>
          </cell>
          <cell r="Q2467">
            <v>0.76439999999999997</v>
          </cell>
        </row>
        <row r="2468">
          <cell r="K2468">
            <v>33.49</v>
          </cell>
          <cell r="Q2468">
            <v>0.87939999999999996</v>
          </cell>
        </row>
        <row r="2469">
          <cell r="K2469">
            <v>34.61</v>
          </cell>
          <cell r="Q2469">
            <v>0.90880000000000005</v>
          </cell>
        </row>
        <row r="2470">
          <cell r="K2470">
            <v>33.619999999999997</v>
          </cell>
          <cell r="Q2470">
            <v>0.88280000000000003</v>
          </cell>
        </row>
        <row r="2471">
          <cell r="K2471">
            <v>31.34</v>
          </cell>
          <cell r="Q2471">
            <v>0.82289999999999996</v>
          </cell>
        </row>
        <row r="2472">
          <cell r="K2472">
            <v>30.74</v>
          </cell>
          <cell r="Q2472">
            <v>0.80720000000000003</v>
          </cell>
        </row>
        <row r="2473">
          <cell r="K2473">
            <v>29.94</v>
          </cell>
          <cell r="Q2473">
            <v>0.78620000000000001</v>
          </cell>
        </row>
        <row r="2474">
          <cell r="K2474">
            <v>29.95</v>
          </cell>
          <cell r="Q2474">
            <v>0.78639999999999999</v>
          </cell>
        </row>
        <row r="2475">
          <cell r="K2475">
            <v>30.43</v>
          </cell>
          <cell r="Q2475">
            <v>0.79910000000000003</v>
          </cell>
        </row>
        <row r="2476">
          <cell r="K2476">
            <v>29.08</v>
          </cell>
          <cell r="Q2476">
            <v>0.76359999999999995</v>
          </cell>
        </row>
        <row r="2477">
          <cell r="K2477">
            <v>30.51</v>
          </cell>
          <cell r="Q2477">
            <v>0.80120000000000002</v>
          </cell>
        </row>
        <row r="2478">
          <cell r="K2478">
            <v>29.95</v>
          </cell>
          <cell r="Q2478">
            <v>0.78639999999999999</v>
          </cell>
        </row>
        <row r="2479">
          <cell r="K2479">
            <v>29.53</v>
          </cell>
          <cell r="Q2479">
            <v>0.77539999999999998</v>
          </cell>
        </row>
        <row r="2480">
          <cell r="K2480">
            <v>29.72</v>
          </cell>
          <cell r="Q2480">
            <v>0.78039999999999998</v>
          </cell>
        </row>
        <row r="2481">
          <cell r="K2481">
            <v>30.67</v>
          </cell>
          <cell r="Q2481">
            <v>0.8054</v>
          </cell>
        </row>
        <row r="2482">
          <cell r="K2482">
            <v>31.23</v>
          </cell>
          <cell r="Q2482">
            <v>0.82010000000000005</v>
          </cell>
        </row>
        <row r="2483">
          <cell r="K2483">
            <v>29.69</v>
          </cell>
          <cell r="Q2483">
            <v>0.77959999999999996</v>
          </cell>
        </row>
        <row r="2484">
          <cell r="K2484">
            <v>30.43</v>
          </cell>
          <cell r="Q2484">
            <v>0.79910000000000003</v>
          </cell>
        </row>
        <row r="2485">
          <cell r="K2485">
            <v>31.1</v>
          </cell>
          <cell r="Q2485">
            <v>0.81659999999999999</v>
          </cell>
        </row>
        <row r="2486">
          <cell r="K2486">
            <v>31.06</v>
          </cell>
          <cell r="Q2486">
            <v>0.81559999999999999</v>
          </cell>
        </row>
        <row r="2487">
          <cell r="K2487">
            <v>32.54</v>
          </cell>
          <cell r="Q2487">
            <v>0.85450000000000004</v>
          </cell>
        </row>
        <row r="2488">
          <cell r="K2488">
            <v>31.99</v>
          </cell>
          <cell r="Q2488">
            <v>0.84</v>
          </cell>
        </row>
        <row r="2489">
          <cell r="K2489">
            <v>30.67</v>
          </cell>
          <cell r="Q2489">
            <v>0.8054</v>
          </cell>
        </row>
        <row r="2490">
          <cell r="K2490">
            <v>28</v>
          </cell>
          <cell r="Q2490">
            <v>0.73519999999999996</v>
          </cell>
        </row>
        <row r="2491">
          <cell r="K2491">
            <v>28.58</v>
          </cell>
          <cell r="Q2491">
            <v>0.75049999999999994</v>
          </cell>
        </row>
        <row r="2492">
          <cell r="K2492">
            <v>28.47</v>
          </cell>
          <cell r="Q2492">
            <v>0.74760000000000004</v>
          </cell>
        </row>
        <row r="2493">
          <cell r="K2493">
            <v>28.4</v>
          </cell>
          <cell r="Q2493">
            <v>0.74570000000000003</v>
          </cell>
        </row>
        <row r="2494">
          <cell r="K2494">
            <v>27.56</v>
          </cell>
          <cell r="Q2494">
            <v>0.72370000000000001</v>
          </cell>
        </row>
        <row r="2495">
          <cell r="K2495">
            <v>26.69</v>
          </cell>
          <cell r="Q2495">
            <v>0.70079999999999998</v>
          </cell>
        </row>
        <row r="2496">
          <cell r="K2496">
            <v>26.34</v>
          </cell>
          <cell r="Q2496">
            <v>0.69169999999999998</v>
          </cell>
        </row>
        <row r="2497">
          <cell r="K2497">
            <v>27.55</v>
          </cell>
          <cell r="Q2497">
            <v>0.72340000000000004</v>
          </cell>
        </row>
        <row r="2498">
          <cell r="K2498">
            <v>28.06</v>
          </cell>
          <cell r="Q2498">
            <v>0.73680000000000001</v>
          </cell>
        </row>
        <row r="2499">
          <cell r="K2499">
            <v>29.11</v>
          </cell>
          <cell r="Q2499">
            <v>0.76439999999999997</v>
          </cell>
        </row>
        <row r="2500">
          <cell r="K2500">
            <v>29.35</v>
          </cell>
          <cell r="Q2500">
            <v>0.77070000000000005</v>
          </cell>
        </row>
        <row r="2501">
          <cell r="K2501">
            <v>29.3</v>
          </cell>
          <cell r="Q2501">
            <v>0.76939999999999997</v>
          </cell>
        </row>
        <row r="2502">
          <cell r="K2502">
            <v>29.4</v>
          </cell>
          <cell r="Q2502">
            <v>0.77200000000000002</v>
          </cell>
        </row>
        <row r="2503">
          <cell r="K2503">
            <v>28.65</v>
          </cell>
          <cell r="Q2503">
            <v>0.75229999999999997</v>
          </cell>
        </row>
        <row r="2504">
          <cell r="K2504">
            <v>28.24</v>
          </cell>
          <cell r="Q2504">
            <v>0.74150000000000005</v>
          </cell>
        </row>
        <row r="2505">
          <cell r="K2505">
            <v>27.66</v>
          </cell>
          <cell r="Q2505">
            <v>0.72629999999999995</v>
          </cell>
        </row>
        <row r="2506">
          <cell r="K2506">
            <v>28.81</v>
          </cell>
          <cell r="Q2506">
            <v>0.75649999999999995</v>
          </cell>
        </row>
        <row r="2507">
          <cell r="K2507">
            <v>29.27</v>
          </cell>
          <cell r="Q2507">
            <v>0.76859999999999995</v>
          </cell>
        </row>
        <row r="2508">
          <cell r="K2508">
            <v>29.51</v>
          </cell>
          <cell r="Q2508">
            <v>0.77490000000000003</v>
          </cell>
        </row>
        <row r="2509">
          <cell r="K2509">
            <v>30.5</v>
          </cell>
          <cell r="Q2509">
            <v>0.80089999999999995</v>
          </cell>
        </row>
        <row r="2510">
          <cell r="K2510">
            <v>31.76</v>
          </cell>
          <cell r="Q2510">
            <v>0.83399999999999996</v>
          </cell>
        </row>
        <row r="2511">
          <cell r="K2511">
            <v>32.5</v>
          </cell>
          <cell r="Q2511">
            <v>0.85340000000000005</v>
          </cell>
        </row>
        <row r="2512">
          <cell r="K2512">
            <v>34.93</v>
          </cell>
          <cell r="Q2512">
            <v>0.91720000000000002</v>
          </cell>
        </row>
        <row r="2513">
          <cell r="K2513">
            <v>31.5</v>
          </cell>
          <cell r="Q2513">
            <v>0.82720000000000005</v>
          </cell>
        </row>
        <row r="2514">
          <cell r="K2514">
            <v>31.38</v>
          </cell>
          <cell r="Q2514">
            <v>0.82399999999999995</v>
          </cell>
        </row>
        <row r="2515">
          <cell r="K2515">
            <v>31.5</v>
          </cell>
          <cell r="Q2515">
            <v>0.82720000000000005</v>
          </cell>
        </row>
        <row r="2516">
          <cell r="K2516">
            <v>33.39</v>
          </cell>
          <cell r="Q2516">
            <v>0.87680000000000002</v>
          </cell>
        </row>
      </sheetData>
      <sheetData sheetId="13"/>
      <sheetData sheetId="14" refreshError="1"/>
      <sheetData sheetId="15" refreshError="1"/>
      <sheetData sheetId="16" refreshError="1"/>
      <sheetData sheetId="17">
        <row r="1">
          <cell r="E1">
            <v>7</v>
          </cell>
        </row>
      </sheetData>
      <sheetData sheetId="18" refreshError="1"/>
      <sheetData sheetId="19"/>
      <sheetData sheetId="2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Scratch work"/>
      <sheetName val="Oct 15 Model Check"/>
      <sheetName val="OCP Check Chart"/>
      <sheetName val="FCFO Check Chart"/>
      <sheetName val="Leverage Calculations"/>
      <sheetName val="Revenue Scenarios Chart"/>
      <sheetName val="Profit Scenarios Chart"/>
      <sheetName val="Capex Chart"/>
      <sheetName val="Capex Breakdown Chart"/>
      <sheetName val="Data"/>
      <sheetName val="Cone Calculations"/>
      <sheetName val="FCFO Chart"/>
      <sheetName val="Investing Efficacy Chart"/>
      <sheetName val="BSM Cone Chart"/>
      <sheetName val="Histogram Data"/>
      <sheetName val="Histogram"/>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E1">
            <v>7</v>
          </cell>
        </row>
      </sheetData>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145"/>
  <sheetViews>
    <sheetView showGridLines="0" tabSelected="1" zoomScaleNormal="100" workbookViewId="0">
      <selection activeCell="B13" sqref="B13"/>
    </sheetView>
  </sheetViews>
  <sheetFormatPr defaultRowHeight="15"/>
  <cols>
    <col min="1" max="1" width="38.7109375" bestFit="1" customWidth="1"/>
    <col min="2" max="7" width="11.7109375" customWidth="1"/>
    <col min="8" max="9" width="10.5703125" bestFit="1" customWidth="1"/>
    <col min="10" max="10" width="11.42578125" customWidth="1"/>
    <col min="11" max="11" width="10.5703125" bestFit="1" customWidth="1"/>
    <col min="12" max="13" width="9.5703125" bestFit="1" customWidth="1"/>
    <col min="14" max="14" width="10.5703125" bestFit="1" customWidth="1"/>
    <col min="15" max="15" width="11.5703125" bestFit="1" customWidth="1"/>
  </cols>
  <sheetData>
    <row r="1" spans="1:13" ht="15.75" thickBot="1">
      <c r="A1" s="149" t="s">
        <v>61</v>
      </c>
      <c r="B1" s="149"/>
      <c r="C1" s="149"/>
      <c r="D1" s="149"/>
      <c r="E1" s="149"/>
      <c r="F1" s="149"/>
      <c r="G1" s="149"/>
      <c r="I1" s="158" t="s">
        <v>51</v>
      </c>
      <c r="J1" s="159"/>
      <c r="K1" s="91" t="s">
        <v>58</v>
      </c>
      <c r="L1" s="63" t="s">
        <v>108</v>
      </c>
    </row>
    <row r="2" spans="1:13">
      <c r="A2" s="51" t="s">
        <v>191</v>
      </c>
      <c r="B2" s="44" t="s">
        <v>192</v>
      </c>
      <c r="C2" s="98" t="str">
        <f>A2&amp;" ("&amp;ticker&amp;")"</f>
        <v>Oracle Corporation (ORCL)</v>
      </c>
      <c r="E2" s="3" t="s">
        <v>57</v>
      </c>
      <c r="F2" s="3"/>
      <c r="G2" s="50">
        <v>45.07</v>
      </c>
      <c r="I2" s="154" t="str">
        <f>(ROUND(AVERAGE(C9:G9)*100,0)&amp;"% | "&amp;ROUND(AVERAGE(C11:G11)*100,0)&amp;"% | "&amp;ROUND(C18*100,0)&amp;"%")</f>
        <v>3% | 34% | 5%</v>
      </c>
      <c r="J2" s="155"/>
      <c r="K2" s="92">
        <f ca="1">TRUNC(Scenario1)+B13/G4</f>
        <v>38</v>
      </c>
      <c r="L2" s="94" t="s">
        <v>53</v>
      </c>
      <c r="M2" s="45"/>
    </row>
    <row r="3" spans="1:13">
      <c r="A3" t="s">
        <v>0</v>
      </c>
      <c r="B3" s="13">
        <v>42886</v>
      </c>
      <c r="E3" t="s">
        <v>60</v>
      </c>
      <c r="G3" s="31">
        <f>'Company Analysis'!K3</f>
        <v>37728</v>
      </c>
      <c r="I3" s="154" t="str">
        <f>(ROUND(AVERAGE(C9:G9)*100,0)&amp;"% | "&amp;ROUND(AVERAGE(C11:G11)*100,0)&amp;"% | "&amp;ROUND(C17*100,0)&amp;"%")</f>
        <v>3% | 34% | 10%</v>
      </c>
      <c r="J3" s="155"/>
      <c r="K3" s="92">
        <f ca="1">TRUNC(Scenario2)+B13/G4</f>
        <v>45</v>
      </c>
      <c r="L3" s="94" t="s">
        <v>53</v>
      </c>
      <c r="M3" s="46"/>
    </row>
    <row r="4" spans="1:13" ht="15.75" thickBot="1">
      <c r="A4" s="68" t="s">
        <v>1</v>
      </c>
      <c r="B4" s="52">
        <v>0.1</v>
      </c>
      <c r="C4" s="12"/>
      <c r="D4" s="12"/>
      <c r="E4" s="12" t="s">
        <v>6</v>
      </c>
      <c r="F4" s="12"/>
      <c r="G4" s="53">
        <v>4082.3029999999999</v>
      </c>
      <c r="I4" s="154" t="str">
        <f>(ROUND(AVERAGE(C9:G9)*100,0)&amp;"% | "&amp;ROUND(AVERAGE(C10:G10)*100,0)&amp;"% | "&amp;ROUND(C18*100,0)&amp;"%")</f>
        <v>3% | 38% | 5%</v>
      </c>
      <c r="J4" s="155"/>
      <c r="K4" s="92">
        <f ca="1">TRUNC(Scenario3)+B13/G4</f>
        <v>42</v>
      </c>
      <c r="L4" s="95" t="s">
        <v>53</v>
      </c>
      <c r="M4" s="47"/>
    </row>
    <row r="5" spans="1:13">
      <c r="B5" s="2"/>
      <c r="I5" s="154" t="str">
        <f>(ROUND(AVERAGE(C9:G9)*100,0)&amp;"% | "&amp;ROUND(AVERAGE(C10:G10)*100,0)&amp;"% | "&amp;ROUND(C17*100,0)&amp;"%")</f>
        <v>3% | 38% | 10%</v>
      </c>
      <c r="J5" s="155"/>
      <c r="K5" s="92">
        <f ca="1">TRUNC(Scenario4)+B13/G4</f>
        <v>51</v>
      </c>
      <c r="L5" s="95" t="s">
        <v>53</v>
      </c>
      <c r="M5" s="47"/>
    </row>
    <row r="6" spans="1:13" s="9" customFormat="1" ht="15.75" thickBot="1">
      <c r="A6" s="149" t="s">
        <v>96</v>
      </c>
      <c r="B6" s="149"/>
      <c r="C6" s="149"/>
      <c r="D6" s="149"/>
      <c r="E6" s="149"/>
      <c r="F6" s="149"/>
      <c r="G6" s="149"/>
      <c r="H6" s="8"/>
      <c r="I6" s="154" t="str">
        <f>(ROUND(AVERAGE(C8:G8)*100,0)&amp;"% | "&amp;ROUND(AVERAGE(C11:G11)*100,0)&amp;"% | "&amp;ROUND(C18*100,0)&amp;"%")</f>
        <v>5% | 34% | 5%</v>
      </c>
      <c r="J6" s="155"/>
      <c r="K6" s="92">
        <f ca="1">TRUNC(Scenario5)+B13/G4</f>
        <v>42</v>
      </c>
      <c r="L6" s="94" t="s">
        <v>53</v>
      </c>
      <c r="M6" s="48"/>
    </row>
    <row r="7" spans="1:13">
      <c r="A7" s="7"/>
      <c r="B7" s="7" t="s">
        <v>2</v>
      </c>
      <c r="C7" s="40">
        <v>1</v>
      </c>
      <c r="D7" s="40">
        <v>2</v>
      </c>
      <c r="E7" s="40">
        <v>3</v>
      </c>
      <c r="F7" s="40">
        <v>4</v>
      </c>
      <c r="G7" s="40">
        <v>5</v>
      </c>
      <c r="I7" s="154" t="str">
        <f>(ROUND(AVERAGE(C8:G8)*100,0)&amp;"% | "&amp;ROUND(AVERAGE(C11:G11)*100,0)&amp;"% | "&amp;ROUND(C17*100,0)&amp;"%")</f>
        <v>5% | 34% | 10%</v>
      </c>
      <c r="J7" s="155"/>
      <c r="K7" s="92">
        <f ca="1">TRUNC(Scenario6)+B13/G4</f>
        <v>51</v>
      </c>
      <c r="L7" s="96" t="s">
        <v>53</v>
      </c>
    </row>
    <row r="8" spans="1:13">
      <c r="A8" s="152" t="s">
        <v>5</v>
      </c>
      <c r="B8" s="22" t="s">
        <v>3</v>
      </c>
      <c r="C8" s="23">
        <v>5.7000000000000002E-2</v>
      </c>
      <c r="D8" s="23">
        <f>'Annual &amp; Rev Model'!T73</f>
        <v>4.5642928096844892E-2</v>
      </c>
      <c r="E8" s="23">
        <f>'Annual &amp; Rev Model'!U73</f>
        <v>5.1678356364199818E-2</v>
      </c>
      <c r="F8" s="23">
        <f>'Annual &amp; Rev Model'!V73</f>
        <v>5.7983672893065163E-2</v>
      </c>
      <c r="G8" s="23">
        <f>'Annual &amp; Rev Model'!W73</f>
        <v>5.2457067657594836E-2</v>
      </c>
      <c r="I8" s="154" t="str">
        <f>(ROUND(AVERAGE(C8:G8)*100,0)&amp;"% | "&amp;ROUND(AVERAGE(C10:G10)*100,0)&amp;"% | "&amp;ROUND(C18*100,0)&amp;"%")</f>
        <v>5% | 38% | 5%</v>
      </c>
      <c r="J8" s="155"/>
      <c r="K8" s="92">
        <f ca="1">TRUNC(Scenario7)+B13/G4</f>
        <v>47</v>
      </c>
      <c r="L8" s="96" t="s">
        <v>53</v>
      </c>
    </row>
    <row r="9" spans="1:13">
      <c r="A9" s="153"/>
      <c r="B9" s="14" t="s">
        <v>4</v>
      </c>
      <c r="C9" s="24">
        <v>5.1999999999999998E-2</v>
      </c>
      <c r="D9" s="24">
        <f>'Annual &amp; Rev Model'!T88</f>
        <v>1.6321115519552398E-2</v>
      </c>
      <c r="E9" s="24">
        <f>'Annual &amp; Rev Model'!U88</f>
        <v>2.5157529479222562E-2</v>
      </c>
      <c r="F9" s="24">
        <f>'Annual &amp; Rev Model'!V88</f>
        <v>2.3182744549439249E-2</v>
      </c>
      <c r="G9" s="24">
        <f>'Annual &amp; Rev Model'!W88</f>
        <v>1.7091941451204073E-2</v>
      </c>
      <c r="I9" s="156" t="str">
        <f>(ROUND(AVERAGE(C8:G8)*100,0)&amp;"% | "&amp;ROUND(AVERAGE(C10:G10)*100,0)&amp;"% | "&amp;ROUND(C17*100,0)&amp;"%")</f>
        <v>5% | 38% | 10%</v>
      </c>
      <c r="J9" s="157"/>
      <c r="K9" s="93">
        <f ca="1">TRUNC(Scenario8)+B13/G4</f>
        <v>57</v>
      </c>
      <c r="L9" s="97" t="s">
        <v>53</v>
      </c>
    </row>
    <row r="10" spans="1:13">
      <c r="A10" s="150" t="s">
        <v>124</v>
      </c>
      <c r="B10" s="22" t="s">
        <v>3</v>
      </c>
      <c r="C10" s="138">
        <v>0.38</v>
      </c>
      <c r="D10" s="138">
        <v>0.38</v>
      </c>
      <c r="E10" s="138">
        <v>0.38</v>
      </c>
      <c r="F10" s="138">
        <v>0.38</v>
      </c>
      <c r="G10" s="138">
        <v>0.38</v>
      </c>
    </row>
    <row r="11" spans="1:13">
      <c r="A11" s="151"/>
      <c r="B11" s="14" t="s">
        <v>4</v>
      </c>
      <c r="C11" s="139">
        <v>0.34</v>
      </c>
      <c r="D11" s="139">
        <v>0.34</v>
      </c>
      <c r="E11" s="139">
        <v>0.34</v>
      </c>
      <c r="F11" s="139">
        <v>0.34</v>
      </c>
      <c r="G11" s="139">
        <v>0.34</v>
      </c>
      <c r="I11" s="160" t="str">
        <f>A2&amp;" ("&amp;B2&amp;")"</f>
        <v>Oracle Corporation (ORCL)</v>
      </c>
      <c r="J11" s="161"/>
      <c r="K11" s="161"/>
      <c r="L11" s="162"/>
    </row>
    <row r="12" spans="1:13">
      <c r="A12" s="1" t="s">
        <v>62</v>
      </c>
      <c r="B12" s="14"/>
      <c r="C12" s="25">
        <v>0.21</v>
      </c>
      <c r="D12" s="25">
        <v>0.4</v>
      </c>
      <c r="E12" s="25">
        <v>0.4</v>
      </c>
      <c r="F12" s="25">
        <v>0.4</v>
      </c>
      <c r="G12" s="25">
        <v>0.4</v>
      </c>
      <c r="I12" s="140" t="str">
        <f ca="1">"$"&amp;ROUND(F21/G4,0)&amp;" Scenario"</f>
        <v>$43 Scenario</v>
      </c>
      <c r="J12" s="141"/>
      <c r="K12" s="141"/>
      <c r="L12" s="142"/>
    </row>
    <row r="13" spans="1:13">
      <c r="A13" s="67" t="s">
        <v>10</v>
      </c>
      <c r="B13" s="26"/>
      <c r="I13" s="73" t="s">
        <v>16</v>
      </c>
      <c r="K13" s="74"/>
      <c r="L13" s="65" t="s">
        <v>4</v>
      </c>
    </row>
    <row r="14" spans="1:13">
      <c r="B14" s="2"/>
      <c r="I14" s="71" t="s">
        <v>17</v>
      </c>
      <c r="K14" s="72"/>
      <c r="L14" s="65" t="s">
        <v>3</v>
      </c>
    </row>
    <row r="15" spans="1:13" ht="15.75" thickBot="1">
      <c r="A15" s="149" t="s">
        <v>97</v>
      </c>
      <c r="B15" s="149"/>
      <c r="C15" s="149"/>
      <c r="D15" s="3"/>
      <c r="E15" s="149" t="s">
        <v>98</v>
      </c>
      <c r="F15" s="149"/>
      <c r="G15" s="149"/>
      <c r="I15" s="75" t="s">
        <v>118</v>
      </c>
      <c r="J15" s="76"/>
      <c r="K15" s="76"/>
      <c r="L15" s="66" t="s">
        <v>4</v>
      </c>
    </row>
    <row r="16" spans="1:13">
      <c r="A16" s="67" t="s">
        <v>11</v>
      </c>
      <c r="B16" s="27">
        <v>5</v>
      </c>
      <c r="C16" t="s">
        <v>12</v>
      </c>
      <c r="E16" s="28" t="s">
        <v>14</v>
      </c>
      <c r="G16" s="32">
        <v>2.5000000000000001E-2</v>
      </c>
      <c r="I16" s="49" t="s">
        <v>117</v>
      </c>
      <c r="K16" s="3"/>
      <c r="L16" s="57">
        <f>(F26/G3)^0.2-1</f>
        <v>2.6668277118311101E-2</v>
      </c>
    </row>
    <row r="17" spans="1:12">
      <c r="A17" s="147" t="s">
        <v>59</v>
      </c>
      <c r="B17" s="21" t="s">
        <v>3</v>
      </c>
      <c r="C17" s="23">
        <v>0.1</v>
      </c>
      <c r="D17" s="37">
        <f>IF(C17=B$4,C17-0.0001,C17)</f>
        <v>9.9900000000000003E-2</v>
      </c>
      <c r="E17" s="28" t="s">
        <v>15</v>
      </c>
      <c r="G17" s="32">
        <v>2.5000000000000001E-2</v>
      </c>
      <c r="I17" s="71" t="s">
        <v>116</v>
      </c>
      <c r="K17" s="72"/>
      <c r="L17" s="54">
        <f>SUM(B29:F29)/SUM(B26:F26)</f>
        <v>0.24186191038069219</v>
      </c>
    </row>
    <row r="18" spans="1:12">
      <c r="A18" s="148"/>
      <c r="B18" s="15" t="s">
        <v>4</v>
      </c>
      <c r="C18" s="24">
        <v>0.05</v>
      </c>
      <c r="D18" s="37">
        <f>IF(C18=B$4,C18-0.0001,C18)</f>
        <v>0.05</v>
      </c>
      <c r="G18" s="11"/>
      <c r="I18" s="75" t="s">
        <v>119</v>
      </c>
      <c r="K18" s="28"/>
      <c r="L18" s="56">
        <f ca="1">(F21/G4)/G2-1</f>
        <v>-4.9804848717947992E-2</v>
      </c>
    </row>
    <row r="19" spans="1:12">
      <c r="C19" s="3"/>
      <c r="D19" s="3"/>
      <c r="E19" s="3"/>
      <c r="F19" s="3"/>
      <c r="J19" s="55"/>
      <c r="K19" s="55"/>
      <c r="L19" s="55"/>
    </row>
    <row r="20" spans="1:12" ht="15.75" thickBot="1">
      <c r="A20" s="59" t="s">
        <v>7</v>
      </c>
      <c r="B20" s="64" t="s">
        <v>92</v>
      </c>
      <c r="C20" s="64" t="s">
        <v>93</v>
      </c>
      <c r="D20" s="64" t="s">
        <v>94</v>
      </c>
      <c r="E20" s="64" t="s">
        <v>95</v>
      </c>
      <c r="F20" s="64" t="s">
        <v>8</v>
      </c>
      <c r="I20" s="143" t="s">
        <v>123</v>
      </c>
      <c r="J20" s="144"/>
      <c r="K20" s="144"/>
      <c r="L20" s="145"/>
    </row>
    <row r="21" spans="1:12">
      <c r="A21" s="16" t="s">
        <v>13</v>
      </c>
      <c r="B21" s="17">
        <f ca="1">SUM(B43:F43)</f>
        <v>40954.711161757565</v>
      </c>
      <c r="C21" s="17">
        <f ca="1">B54*F43</f>
        <v>28165.729628167333</v>
      </c>
      <c r="D21" s="17">
        <f ca="1">B51*B50</f>
        <v>105705.39137612942</v>
      </c>
      <c r="E21" s="17">
        <f>B13</f>
        <v>0</v>
      </c>
      <c r="F21" s="17">
        <f ca="1">B21+C21+D21+E21</f>
        <v>174825.83216605434</v>
      </c>
      <c r="I21" s="101"/>
      <c r="J21" s="102"/>
      <c r="K21" s="69" t="s">
        <v>120</v>
      </c>
      <c r="L21" s="70" t="s">
        <v>121</v>
      </c>
    </row>
    <row r="22" spans="1:12">
      <c r="A22" s="16" t="s">
        <v>9</v>
      </c>
      <c r="B22" s="60">
        <f ca="1">IFERROR(B21/$F21,"")</f>
        <v>0.23426006702978347</v>
      </c>
      <c r="C22" s="60">
        <f ca="1">IFERROR(C21/$F21,"")</f>
        <v>0.16110736771105288</v>
      </c>
      <c r="D22" s="60">
        <f ca="1">IFERROR(D21/$F21,"")</f>
        <v>0.60463256525916353</v>
      </c>
      <c r="E22" s="60">
        <f ca="1">IFERROR(E21/$F21,"")</f>
        <v>0</v>
      </c>
      <c r="F22" s="60">
        <v>1</v>
      </c>
      <c r="I22" s="100" t="s">
        <v>122</v>
      </c>
      <c r="J22" s="15"/>
      <c r="K22" s="103">
        <v>0.25</v>
      </c>
      <c r="L22" s="104">
        <v>0.25600000000000001</v>
      </c>
    </row>
    <row r="23" spans="1:12">
      <c r="A23" s="16"/>
      <c r="B23" s="20"/>
      <c r="C23" s="20"/>
      <c r="D23" s="20"/>
      <c r="E23" s="20"/>
      <c r="F23" s="20"/>
    </row>
    <row r="24" spans="1:12" ht="15.75" hidden="1" customHeight="1" thickBot="1">
      <c r="A24" s="59" t="s">
        <v>74</v>
      </c>
      <c r="B24" s="61">
        <v>1</v>
      </c>
      <c r="C24" s="61">
        <v>2</v>
      </c>
      <c r="D24" s="61">
        <v>3</v>
      </c>
      <c r="E24" s="61">
        <v>4</v>
      </c>
      <c r="F24" s="61">
        <v>5</v>
      </c>
      <c r="I24" t="s">
        <v>115</v>
      </c>
      <c r="K24" s="99">
        <v>0.25</v>
      </c>
      <c r="L24" s="99">
        <v>0.25</v>
      </c>
    </row>
    <row r="25" spans="1:12" s="9" customFormat="1" ht="12" hidden="1" customHeight="1">
      <c r="B25" s="33">
        <f>DATE(YEAR($B$3)+B24,MONTH($B$3),DAY($B$3))</f>
        <v>43251</v>
      </c>
      <c r="C25" s="33">
        <f t="shared" ref="C25:F25" si="0">DATE(YEAR($B$3)+C24,MONTH($B$3),DAY($B$3))</f>
        <v>43616</v>
      </c>
      <c r="D25" s="33">
        <f t="shared" si="0"/>
        <v>43982</v>
      </c>
      <c r="E25" s="33">
        <f t="shared" si="0"/>
        <v>44347</v>
      </c>
      <c r="F25" s="33">
        <f t="shared" si="0"/>
        <v>44712</v>
      </c>
      <c r="I25" s="9" t="s">
        <v>57</v>
      </c>
      <c r="L25" s="9">
        <v>26.29</v>
      </c>
    </row>
    <row r="26" spans="1:12" hidden="1">
      <c r="A26" t="s">
        <v>37</v>
      </c>
      <c r="B26" s="30">
        <f>(CHOOSE($B36,C8,C9)+1)*G3</f>
        <v>39689.856</v>
      </c>
      <c r="C26" s="30">
        <f>(CHOOSE($B36,D8,D9)+1)*B26</f>
        <v>40337.638724730401</v>
      </c>
      <c r="D26" s="30">
        <f>(CHOOSE($B36,E8,E9)+1)*C26</f>
        <v>41352.434060070038</v>
      </c>
      <c r="E26" s="30">
        <f>(CHOOSE($B36,F8,F9)+1)*D26</f>
        <v>42311.09697538217</v>
      </c>
      <c r="F26" s="30">
        <f>(CHOOSE($B36,G8,G9)+1)*E26</f>
        <v>43034.275767621621</v>
      </c>
    </row>
    <row r="27" spans="1:12" hidden="1">
      <c r="A27" t="s">
        <v>71</v>
      </c>
      <c r="B27" s="58">
        <f>CHOOSE($B37,C10,C11)*B26</f>
        <v>15082.145280000001</v>
      </c>
      <c r="C27" s="5">
        <f>CHOOSE($B37,D10,D11)*C26</f>
        <v>15328.302715397553</v>
      </c>
      <c r="D27" s="5">
        <f>CHOOSE($B37,E10,E11)*D26</f>
        <v>15713.924942826614</v>
      </c>
      <c r="E27" s="5">
        <f>CHOOSE($B37,F10,F11)*E26</f>
        <v>16078.216850645225</v>
      </c>
      <c r="F27" s="5">
        <f>CHOOSE($B37,G10,G11)*F26</f>
        <v>16353.024791696216</v>
      </c>
    </row>
    <row r="28" spans="1:12" hidden="1">
      <c r="A28" t="s">
        <v>72</v>
      </c>
      <c r="B28" s="58">
        <f>-C12*B27</f>
        <v>-3167.2505087999998</v>
      </c>
      <c r="C28" s="58">
        <f t="shared" ref="C28:E28" si="1">-D12*C27</f>
        <v>-6131.3210861590214</v>
      </c>
      <c r="D28" s="58">
        <f t="shared" si="1"/>
        <v>-6285.5699771306463</v>
      </c>
      <c r="E28" s="58">
        <f t="shared" si="1"/>
        <v>-6431.2867402580905</v>
      </c>
      <c r="F28" s="58">
        <f>-G12*F27</f>
        <v>-6541.2099166784865</v>
      </c>
    </row>
    <row r="29" spans="1:12" ht="15.75" hidden="1" thickBot="1">
      <c r="A29" t="s">
        <v>73</v>
      </c>
      <c r="B29" s="4">
        <f>B27+B28</f>
        <v>11914.894771200001</v>
      </c>
      <c r="C29" s="4">
        <f>C27+C28</f>
        <v>9196.9816292385312</v>
      </c>
      <c r="D29" s="4">
        <f>D27+D28</f>
        <v>9428.3549656959676</v>
      </c>
      <c r="E29" s="4">
        <f>E27+E28</f>
        <v>9646.9301103871348</v>
      </c>
      <c r="F29" s="4">
        <f>F27+F28</f>
        <v>9811.8148750177297</v>
      </c>
    </row>
    <row r="30" spans="1:12" ht="15.75" hidden="1" thickTop="1">
      <c r="B30" s="62"/>
      <c r="C30" s="62"/>
      <c r="D30" s="62"/>
      <c r="E30" s="62"/>
      <c r="F30" s="62"/>
    </row>
    <row r="31" spans="1:12" hidden="1">
      <c r="B31" s="35" t="s">
        <v>20</v>
      </c>
      <c r="E31" s="35" t="s">
        <v>52</v>
      </c>
    </row>
    <row r="32" spans="1:12" hidden="1">
      <c r="B32" s="29" t="s">
        <v>3</v>
      </c>
      <c r="E32" s="29" t="s">
        <v>55</v>
      </c>
    </row>
    <row r="33" spans="1:16" hidden="1">
      <c r="B33" s="29" t="s">
        <v>4</v>
      </c>
      <c r="E33" s="29" t="s">
        <v>53</v>
      </c>
    </row>
    <row r="34" spans="1:16" hidden="1">
      <c r="E34" s="29" t="s">
        <v>54</v>
      </c>
    </row>
    <row r="35" spans="1:16" hidden="1">
      <c r="A35" s="10" t="s">
        <v>34</v>
      </c>
    </row>
    <row r="36" spans="1:16" hidden="1">
      <c r="A36" t="s">
        <v>16</v>
      </c>
      <c r="B36">
        <f>IF(L13="Best",1,2)</f>
        <v>2</v>
      </c>
    </row>
    <row r="37" spans="1:16" hidden="1">
      <c r="A37" t="s">
        <v>19</v>
      </c>
      <c r="B37">
        <f>IF(L14="Best",1,2)</f>
        <v>1</v>
      </c>
    </row>
    <row r="38" spans="1:16" hidden="1">
      <c r="A38" t="s">
        <v>18</v>
      </c>
      <c r="B38">
        <f>IF(L15="Best",1,2)</f>
        <v>2</v>
      </c>
    </row>
    <row r="39" spans="1:16" hidden="1"/>
    <row r="40" spans="1:16" hidden="1"/>
    <row r="41" spans="1:16" hidden="1">
      <c r="A41" s="146" t="s">
        <v>35</v>
      </c>
      <c r="B41" s="146"/>
      <c r="C41" s="146"/>
      <c r="D41" s="146"/>
      <c r="E41" s="146"/>
      <c r="F41" s="146"/>
    </row>
    <row r="42" spans="1:16" hidden="1">
      <c r="A42" t="s">
        <v>21</v>
      </c>
      <c r="B42" s="19">
        <f ca="1">B25-TODAY()</f>
        <v>64</v>
      </c>
      <c r="C42" s="19">
        <f ca="1">C25-TODAY()</f>
        <v>429</v>
      </c>
      <c r="D42" s="19">
        <f ca="1">D25-TODAY()</f>
        <v>795</v>
      </c>
      <c r="E42" s="19">
        <f ca="1">E25-TODAY()</f>
        <v>1160</v>
      </c>
      <c r="F42" s="19">
        <f ca="1">F25-TODAY()</f>
        <v>1525</v>
      </c>
      <c r="P42" s="38"/>
    </row>
    <row r="43" spans="1:16" hidden="1">
      <c r="A43" t="s">
        <v>22</v>
      </c>
      <c r="B43" s="17">
        <f ca="1">B29*EXP(-$B$4*B42/365.25)</f>
        <v>11707.937538225673</v>
      </c>
      <c r="C43" s="17">
        <f ca="1">C29*EXP(-$B$4*C42/365.25)</f>
        <v>8177.7867674399577</v>
      </c>
      <c r="D43" s="17">
        <f ca="1">D29*EXP(-$B$4*D42/365.25)</f>
        <v>7584.1648172340401</v>
      </c>
      <c r="E43" s="17">
        <f ca="1">E29*EXP(-$B$4*E42/365.25)</f>
        <v>7022.0068282624225</v>
      </c>
      <c r="F43" s="17">
        <f ca="1">F29*EXP(-$B$4*F42/365.25)</f>
        <v>6462.8152105954741</v>
      </c>
      <c r="O43" s="39"/>
    </row>
    <row r="44" spans="1:16" hidden="1"/>
    <row r="45" spans="1:16" hidden="1">
      <c r="A45" s="6" t="s">
        <v>26</v>
      </c>
      <c r="B45">
        <f>MONTH(B3)</f>
        <v>5</v>
      </c>
    </row>
    <row r="46" spans="1:16" hidden="1">
      <c r="A46" s="6" t="s">
        <v>27</v>
      </c>
      <c r="B46">
        <f>DAY(B3)</f>
        <v>31</v>
      </c>
    </row>
    <row r="47" spans="1:16" hidden="1">
      <c r="A47" s="6" t="s">
        <v>23</v>
      </c>
      <c r="B47">
        <f>YEAR(F25)+B16</f>
        <v>2027</v>
      </c>
    </row>
    <row r="48" spans="1:16" hidden="1">
      <c r="A48" s="6" t="s">
        <v>28</v>
      </c>
      <c r="B48">
        <f ca="1">DATE(B47,B45,B46)-TODAY()</f>
        <v>3351</v>
      </c>
      <c r="C48" s="34"/>
    </row>
    <row r="49" spans="1:7" hidden="1">
      <c r="A49" s="6" t="s">
        <v>24</v>
      </c>
      <c r="B49" s="17">
        <f>F29*EXP(CHOOSE(B38,C17,C18)*B16)</f>
        <v>12598.61968335762</v>
      </c>
    </row>
    <row r="50" spans="1:7" hidden="1">
      <c r="A50" s="6" t="s">
        <v>29</v>
      </c>
      <c r="B50" s="17">
        <f ca="1">B49*EXP(-B4*B48/365.25)</f>
        <v>5033.5900655299729</v>
      </c>
    </row>
    <row r="51" spans="1:7" hidden="1">
      <c r="A51" s="6" t="s">
        <v>31</v>
      </c>
      <c r="B51" s="17">
        <f>(1+SUM(G16,G17))/(B4-SUM(G16,G17))</f>
        <v>21</v>
      </c>
    </row>
    <row r="52" spans="1:7" hidden="1">
      <c r="A52" s="6" t="s">
        <v>32</v>
      </c>
      <c r="B52" s="18">
        <f>(1+CHOOSE(B38,D17,D18))/(B4-(CHOOSE(B38,D17,D18)))</f>
        <v>21</v>
      </c>
      <c r="F52" s="38"/>
    </row>
    <row r="53" spans="1:7" hidden="1">
      <c r="A53" s="6" t="s">
        <v>33</v>
      </c>
      <c r="B53" s="38">
        <f>1-(((1+CHOOSE(B38,D17,D18))/(1+B4))^B16)</f>
        <v>0.20752956361649433</v>
      </c>
      <c r="F53" s="39"/>
    </row>
    <row r="54" spans="1:7" hidden="1">
      <c r="A54" s="6" t="s">
        <v>30</v>
      </c>
      <c r="B54" s="36">
        <f>B52*B53</f>
        <v>4.358120835946381</v>
      </c>
    </row>
    <row r="55" spans="1:7" hidden="1"/>
    <row r="56" spans="1:7" hidden="1"/>
    <row r="57" spans="1:7" hidden="1">
      <c r="A57" s="41" t="s">
        <v>36</v>
      </c>
    </row>
    <row r="58" spans="1:7" hidden="1">
      <c r="A58" t="s">
        <v>37</v>
      </c>
      <c r="B58" s="18">
        <f>$G$3*(1+C$9)</f>
        <v>39689.856</v>
      </c>
      <c r="C58" s="18">
        <f>B58*(1+D$9)</f>
        <v>40337.638724730401</v>
      </c>
      <c r="D58" s="18">
        <f>C58*(1+E$9)</f>
        <v>41352.434060070038</v>
      </c>
      <c r="E58" s="18">
        <f>D58*(1+F$9)</f>
        <v>42311.09697538217</v>
      </c>
      <c r="F58" s="18">
        <f>E58*(1+G$9)</f>
        <v>43034.275767621621</v>
      </c>
    </row>
    <row r="59" spans="1:7" hidden="1">
      <c r="A59" t="s">
        <v>38</v>
      </c>
      <c r="B59" s="18">
        <f>B58*C$11</f>
        <v>13494.55104</v>
      </c>
      <c r="C59" s="18">
        <f>C58*D$11</f>
        <v>13714.797166408338</v>
      </c>
      <c r="D59" s="18">
        <f>D58*E$11</f>
        <v>14059.827580423815</v>
      </c>
      <c r="E59" s="18">
        <f>E58*F$11</f>
        <v>14385.772971629938</v>
      </c>
      <c r="F59" s="18">
        <f>F58*G$11</f>
        <v>14631.653760991352</v>
      </c>
    </row>
    <row r="60" spans="1:7" hidden="1">
      <c r="B60" s="20">
        <f>B59/B58</f>
        <v>0.34</v>
      </c>
      <c r="C60" s="20">
        <f>C59/C58</f>
        <v>0.34</v>
      </c>
      <c r="D60" s="20">
        <f>D59/D58</f>
        <v>0.34</v>
      </c>
      <c r="E60" s="20">
        <f>E59/E58</f>
        <v>0.34</v>
      </c>
      <c r="F60" s="20">
        <f>F59/F58</f>
        <v>0.34</v>
      </c>
    </row>
    <row r="61" spans="1:7" hidden="1">
      <c r="A61" t="s">
        <v>39</v>
      </c>
      <c r="B61" s="38">
        <f t="shared" ref="B61:E61" si="2">B59-(C$12*B59)</f>
        <v>10660.6953216</v>
      </c>
      <c r="C61" s="38">
        <f t="shared" si="2"/>
        <v>8228.8782998450024</v>
      </c>
      <c r="D61" s="38">
        <f t="shared" si="2"/>
        <v>8435.8965482542881</v>
      </c>
      <c r="E61" s="38">
        <f t="shared" si="2"/>
        <v>8631.4637829779622</v>
      </c>
      <c r="F61" s="38">
        <f>F59-(G$12*F59)</f>
        <v>8778.9922565948109</v>
      </c>
    </row>
    <row r="62" spans="1:7" hidden="1">
      <c r="A62" t="s">
        <v>42</v>
      </c>
      <c r="B62" s="18">
        <f ca="1">B61*EXP(-$B$4*B$42/365.25)</f>
        <v>10475.523060517708</v>
      </c>
      <c r="C62" s="18">
        <f ca="1">C61*EXP(-$B$4*C$42/365.25)</f>
        <v>7316.9671077094372</v>
      </c>
      <c r="D62" s="18">
        <f ca="1">D61*EXP(-$B$4*D$42/365.25)</f>
        <v>6785.8316785778261</v>
      </c>
      <c r="E62" s="18">
        <f ca="1">E61*EXP(-$B$4*E$42/365.25)</f>
        <v>6282.8482147611148</v>
      </c>
      <c r="F62" s="18">
        <f ca="1">F61*EXP(-$B$4*F$42/365.25)</f>
        <v>5782.5188726380557</v>
      </c>
      <c r="G62" s="18">
        <f ca="1">SUM(B62:F62)</f>
        <v>36643.68893420414</v>
      </c>
    </row>
    <row r="63" spans="1:7" hidden="1">
      <c r="A63" t="s">
        <v>41</v>
      </c>
      <c r="F63" s="38">
        <f>((1+$D$18)/($B$4-$D$18)*(1-(((1+$D$18)/(1+$B$4))^$B$16)))</f>
        <v>4.358120835946381</v>
      </c>
      <c r="G63" s="18">
        <f ca="1">F63*F62</f>
        <v>25200.915983097089</v>
      </c>
    </row>
    <row r="64" spans="1:7" hidden="1">
      <c r="A64" t="s">
        <v>40</v>
      </c>
      <c r="B64" s="38"/>
      <c r="F64" s="18">
        <f>F61*EXP($C$18*$B$16)</f>
        <v>11272.449190372607</v>
      </c>
    </row>
    <row r="65" spans="1:7" hidden="1">
      <c r="A65" t="s">
        <v>43</v>
      </c>
      <c r="F65" s="18">
        <f ca="1">F64*EXP(-$B$4*B$48/365.25)</f>
        <v>4503.7384796847127</v>
      </c>
      <c r="G65" s="42">
        <f ca="1">F65*B$51</f>
        <v>94578.508073378965</v>
      </c>
    </row>
    <row r="66" spans="1:7" hidden="1">
      <c r="A66" t="s">
        <v>44</v>
      </c>
      <c r="G66" s="18">
        <f ca="1">SUM(G62:G63,G65)</f>
        <v>156423.11299068021</v>
      </c>
    </row>
    <row r="67" spans="1:7" hidden="1">
      <c r="A67" t="s">
        <v>25</v>
      </c>
      <c r="G67" s="43">
        <f ca="1">G66/$G$4</f>
        <v>38.317369629515547</v>
      </c>
    </row>
    <row r="68" spans="1:7" hidden="1">
      <c r="G68" s="38"/>
    </row>
    <row r="69" spans="1:7" hidden="1">
      <c r="A69" s="41" t="s">
        <v>45</v>
      </c>
    </row>
    <row r="70" spans="1:7" hidden="1">
      <c r="A70" t="s">
        <v>37</v>
      </c>
      <c r="B70" s="18">
        <f>$G$3*(1+C$9)</f>
        <v>39689.856</v>
      </c>
      <c r="C70" s="18">
        <f>B70*(1+D$9)</f>
        <v>40337.638724730401</v>
      </c>
      <c r="D70" s="18">
        <f>C70*(1+E$9)</f>
        <v>41352.434060070038</v>
      </c>
      <c r="E70" s="18">
        <f>D70*(1+F$9)</f>
        <v>42311.09697538217</v>
      </c>
      <c r="F70" s="18">
        <f>E70*(1+G$9)</f>
        <v>43034.275767621621</v>
      </c>
    </row>
    <row r="71" spans="1:7" hidden="1">
      <c r="A71" t="s">
        <v>38</v>
      </c>
      <c r="B71" s="18">
        <f>B70*C$11</f>
        <v>13494.55104</v>
      </c>
      <c r="C71" s="18">
        <f>C70*D$11</f>
        <v>13714.797166408338</v>
      </c>
      <c r="D71" s="18">
        <f>D70*E$11</f>
        <v>14059.827580423815</v>
      </c>
      <c r="E71" s="18">
        <f>E70*F$11</f>
        <v>14385.772971629938</v>
      </c>
      <c r="F71" s="18">
        <f>F70*G$11</f>
        <v>14631.653760991352</v>
      </c>
    </row>
    <row r="72" spans="1:7" hidden="1">
      <c r="A72" t="s">
        <v>39</v>
      </c>
      <c r="B72" s="38">
        <f t="shared" ref="B72:E72" si="3">B71-(C$12*B71)</f>
        <v>10660.6953216</v>
      </c>
      <c r="C72" s="38">
        <f t="shared" si="3"/>
        <v>8228.8782998450024</v>
      </c>
      <c r="D72" s="38">
        <f t="shared" si="3"/>
        <v>8435.8965482542881</v>
      </c>
      <c r="E72" s="38">
        <f t="shared" si="3"/>
        <v>8631.4637829779622</v>
      </c>
      <c r="F72" s="38">
        <f>F71-(G$12*F71)</f>
        <v>8778.9922565948109</v>
      </c>
    </row>
    <row r="73" spans="1:7" hidden="1">
      <c r="A73" t="s">
        <v>42</v>
      </c>
      <c r="B73" s="18">
        <f ca="1">B72*EXP(-$B$4*B$42/365.25)</f>
        <v>10475.523060517708</v>
      </c>
      <c r="C73" s="18">
        <f ca="1">C72*EXP(-$B$4*C$42/365.25)</f>
        <v>7316.9671077094372</v>
      </c>
      <c r="D73" s="18">
        <f ca="1">D72*EXP(-$B$4*D$42/365.25)</f>
        <v>6785.8316785778261</v>
      </c>
      <c r="E73" s="18">
        <f ca="1">E72*EXP(-$B$4*E$42/365.25)</f>
        <v>6282.8482147611148</v>
      </c>
      <c r="F73" s="18">
        <f ca="1">F72*EXP(-$B$4*F$42/365.25)</f>
        <v>5782.5188726380557</v>
      </c>
      <c r="G73" s="18">
        <f ca="1">SUM(B73:F73)</f>
        <v>36643.68893420414</v>
      </c>
    </row>
    <row r="74" spans="1:7" hidden="1">
      <c r="A74" t="s">
        <v>41</v>
      </c>
      <c r="F74" s="38">
        <f>((1+$D$17)/($B$4-$D$17)*(1-(((1+$D$17)/(1+$B$4))^$B$16)))</f>
        <v>4.9986365289112209</v>
      </c>
      <c r="G74" s="18">
        <f ca="1">F74*F73</f>
        <v>28904.710065887117</v>
      </c>
    </row>
    <row r="75" spans="1:7" hidden="1">
      <c r="A75" t="s">
        <v>40</v>
      </c>
      <c r="B75" s="38"/>
      <c r="F75" s="18">
        <f>F72*EXP($C$17*$B$16)</f>
        <v>14474.111268759583</v>
      </c>
    </row>
    <row r="76" spans="1:7" hidden="1">
      <c r="A76" t="s">
        <v>43</v>
      </c>
      <c r="F76" s="18">
        <f ca="1">F75*EXP(-$B$4*B$48/365.25)</f>
        <v>5782.9146780297797</v>
      </c>
      <c r="G76" s="42">
        <f ca="1">F76*B$51</f>
        <v>121441.20823862538</v>
      </c>
    </row>
    <row r="77" spans="1:7" hidden="1">
      <c r="A77" t="s">
        <v>44</v>
      </c>
      <c r="G77" s="18">
        <f ca="1">SUM(G73:G74,G76)</f>
        <v>186989.60723871662</v>
      </c>
    </row>
    <row r="78" spans="1:7" hidden="1">
      <c r="A78" t="s">
        <v>25</v>
      </c>
      <c r="G78" s="43">
        <f ca="1">G77/$G$4</f>
        <v>45.804931000642682</v>
      </c>
    </row>
    <row r="79" spans="1:7" hidden="1"/>
    <row r="80" spans="1:7" hidden="1">
      <c r="A80" s="41" t="s">
        <v>46</v>
      </c>
    </row>
    <row r="81" spans="1:7" hidden="1">
      <c r="A81" t="s">
        <v>37</v>
      </c>
      <c r="B81" s="18">
        <f>$G$3*(1+C$9)</f>
        <v>39689.856</v>
      </c>
      <c r="C81" s="18">
        <f>B81*(1+D$9)</f>
        <v>40337.638724730401</v>
      </c>
      <c r="D81" s="18">
        <f>C81*(1+E$9)</f>
        <v>41352.434060070038</v>
      </c>
      <c r="E81" s="18">
        <f>D81*(1+F$9)</f>
        <v>42311.09697538217</v>
      </c>
      <c r="F81" s="18">
        <f>E81*(1+G$9)</f>
        <v>43034.275767621621</v>
      </c>
    </row>
    <row r="82" spans="1:7" hidden="1">
      <c r="A82" t="s">
        <v>38</v>
      </c>
      <c r="B82" s="18">
        <f>B81*C$10</f>
        <v>15082.145280000001</v>
      </c>
      <c r="C82" s="18">
        <f>C81*D$10</f>
        <v>15328.302715397553</v>
      </c>
      <c r="D82" s="18">
        <f>D81*E$10</f>
        <v>15713.924942826614</v>
      </c>
      <c r="E82" s="18">
        <f>E81*F$10</f>
        <v>16078.216850645225</v>
      </c>
      <c r="F82" s="18">
        <f>F81*G$10</f>
        <v>16353.024791696216</v>
      </c>
    </row>
    <row r="83" spans="1:7" hidden="1">
      <c r="A83" t="s">
        <v>39</v>
      </c>
      <c r="B83" s="38">
        <f>B82-(C$12*B82)</f>
        <v>11914.894771200001</v>
      </c>
      <c r="C83" s="38">
        <f t="shared" ref="C83:F83" si="4">C82-(D$12*C82)</f>
        <v>9196.9816292385312</v>
      </c>
      <c r="D83" s="38">
        <f t="shared" si="4"/>
        <v>9428.3549656959676</v>
      </c>
      <c r="E83" s="38">
        <f t="shared" si="4"/>
        <v>9646.9301103871348</v>
      </c>
      <c r="F83" s="38">
        <f t="shared" si="4"/>
        <v>9811.8148750177297</v>
      </c>
    </row>
    <row r="84" spans="1:7" hidden="1">
      <c r="A84" t="s">
        <v>42</v>
      </c>
      <c r="B84" s="18">
        <f ca="1">B83*EXP(-$B$4*B$42/365.25)</f>
        <v>11707.937538225673</v>
      </c>
      <c r="C84" s="18">
        <f ca="1">C83*EXP(-$B$4*C$42/365.25)</f>
        <v>8177.7867674399577</v>
      </c>
      <c r="D84" s="18">
        <f ca="1">D83*EXP(-$B$4*D$42/365.25)</f>
        <v>7584.1648172340401</v>
      </c>
      <c r="E84" s="18">
        <f ca="1">E83*EXP(-$B$4*E$42/365.25)</f>
        <v>7022.0068282624225</v>
      </c>
      <c r="F84" s="18">
        <f ca="1">F83*EXP(-$B$4*F$42/365.25)</f>
        <v>6462.8152105954741</v>
      </c>
      <c r="G84" s="18">
        <f ca="1">SUM(B84:F84)</f>
        <v>40954.711161757565</v>
      </c>
    </row>
    <row r="85" spans="1:7" hidden="1">
      <c r="A85" t="s">
        <v>41</v>
      </c>
      <c r="F85" s="38">
        <f>((1+$D$18)/($B$4-$D$18)*(1-(((1+$D$18)/(1+$B$4))^$B$16)))</f>
        <v>4.358120835946381</v>
      </c>
      <c r="G85" s="18">
        <f ca="1">F85*F84</f>
        <v>28165.729628167333</v>
      </c>
    </row>
    <row r="86" spans="1:7" hidden="1">
      <c r="A86" t="s">
        <v>40</v>
      </c>
      <c r="B86" s="38"/>
      <c r="F86" s="18">
        <f>F83*EXP($C$18*$B$16)</f>
        <v>12598.61968335762</v>
      </c>
    </row>
    <row r="87" spans="1:7" hidden="1">
      <c r="A87" t="s">
        <v>43</v>
      </c>
      <c r="F87" s="18">
        <f ca="1">F86*EXP(-$B$4*B$48/365.25)</f>
        <v>5033.5900655299729</v>
      </c>
      <c r="G87" s="42">
        <f ca="1">F87*B$51</f>
        <v>105705.39137612942</v>
      </c>
    </row>
    <row r="88" spans="1:7" hidden="1">
      <c r="A88" t="s">
        <v>44</v>
      </c>
      <c r="G88" s="18">
        <f ca="1">SUM(G84:G85,G87)</f>
        <v>174825.83216605434</v>
      </c>
    </row>
    <row r="89" spans="1:7" hidden="1">
      <c r="A89" t="s">
        <v>25</v>
      </c>
      <c r="G89" s="43">
        <f ca="1">G88/$G$4</f>
        <v>42.825295468282086</v>
      </c>
    </row>
    <row r="90" spans="1:7" hidden="1"/>
    <row r="91" spans="1:7" hidden="1">
      <c r="A91" s="41" t="s">
        <v>47</v>
      </c>
    </row>
    <row r="92" spans="1:7" hidden="1">
      <c r="A92" t="s">
        <v>37</v>
      </c>
      <c r="B92" s="18">
        <f>$G$3*(1+C$9)</f>
        <v>39689.856</v>
      </c>
      <c r="C92" s="18">
        <f>B92*(1+D$9)</f>
        <v>40337.638724730401</v>
      </c>
      <c r="D92" s="18">
        <f>C92*(1+E$9)</f>
        <v>41352.434060070038</v>
      </c>
      <c r="E92" s="18">
        <f>D92*(1+F$9)</f>
        <v>42311.09697538217</v>
      </c>
      <c r="F92" s="18">
        <f>E92*(1+G$9)</f>
        <v>43034.275767621621</v>
      </c>
    </row>
    <row r="93" spans="1:7" hidden="1">
      <c r="A93" t="s">
        <v>38</v>
      </c>
      <c r="B93" s="18">
        <f>B92*C$10</f>
        <v>15082.145280000001</v>
      </c>
      <c r="C93" s="18">
        <f>C92*D$10</f>
        <v>15328.302715397553</v>
      </c>
      <c r="D93" s="18">
        <f>D92*E$10</f>
        <v>15713.924942826614</v>
      </c>
      <c r="E93" s="18">
        <f>E92*F$10</f>
        <v>16078.216850645225</v>
      </c>
      <c r="F93" s="18">
        <f>F92*G$10</f>
        <v>16353.024791696216</v>
      </c>
    </row>
    <row r="94" spans="1:7" hidden="1">
      <c r="A94" t="s">
        <v>39</v>
      </c>
      <c r="B94" s="38">
        <f>B93-(C$12*B93)</f>
        <v>11914.894771200001</v>
      </c>
      <c r="C94" s="38">
        <f t="shared" ref="C94" si="5">C93-(D$12*C93)</f>
        <v>9196.9816292385312</v>
      </c>
      <c r="D94" s="38">
        <f t="shared" ref="D94" si="6">D93-(E$12*D93)</f>
        <v>9428.3549656959676</v>
      </c>
      <c r="E94" s="38">
        <f t="shared" ref="E94" si="7">E93-(F$12*E93)</f>
        <v>9646.9301103871348</v>
      </c>
      <c r="F94" s="38">
        <f t="shared" ref="F94" si="8">F93-(G$12*F93)</f>
        <v>9811.8148750177297</v>
      </c>
    </row>
    <row r="95" spans="1:7" hidden="1">
      <c r="A95" t="s">
        <v>42</v>
      </c>
      <c r="B95" s="18">
        <f ca="1">B94*EXP(-$B$4*B$42/365.25)</f>
        <v>11707.937538225673</v>
      </c>
      <c r="C95" s="18">
        <f ca="1">C94*EXP(-$B$4*C$42/365.25)</f>
        <v>8177.7867674399577</v>
      </c>
      <c r="D95" s="18">
        <f ca="1">D94*EXP(-$B$4*D$42/365.25)</f>
        <v>7584.1648172340401</v>
      </c>
      <c r="E95" s="18">
        <f ca="1">E94*EXP(-$B$4*E$42/365.25)</f>
        <v>7022.0068282624225</v>
      </c>
      <c r="F95" s="18">
        <f ca="1">F94*EXP(-$B$4*F$42/365.25)</f>
        <v>6462.8152105954741</v>
      </c>
      <c r="G95" s="18">
        <f ca="1">SUM(B95:F95)</f>
        <v>40954.711161757565</v>
      </c>
    </row>
    <row r="96" spans="1:7" hidden="1">
      <c r="A96" t="s">
        <v>41</v>
      </c>
      <c r="F96" s="38">
        <f>((1+$D$17)/($B$4-$D$17)*(1-(((1+$D$17)/(1+$B$4))^$B$16)))</f>
        <v>4.9986365289112209</v>
      </c>
      <c r="G96" s="18">
        <f ca="1">F96*F95</f>
        <v>32305.264191285602</v>
      </c>
    </row>
    <row r="97" spans="1:7" hidden="1">
      <c r="A97" t="s">
        <v>40</v>
      </c>
      <c r="B97" s="38"/>
      <c r="F97" s="18">
        <f>F94*EXP($C$17*$B$16)</f>
        <v>16176.947888613651</v>
      </c>
    </row>
    <row r="98" spans="1:7" hidden="1">
      <c r="A98" t="s">
        <v>43</v>
      </c>
      <c r="F98" s="18">
        <f ca="1">F97*EXP(-$B$4*B$48/365.25)</f>
        <v>6463.2575813274007</v>
      </c>
      <c r="G98" s="42">
        <f ca="1">F98*B$51</f>
        <v>135728.4092078754</v>
      </c>
    </row>
    <row r="99" spans="1:7" hidden="1">
      <c r="A99" t="s">
        <v>44</v>
      </c>
      <c r="G99" s="18">
        <f ca="1">SUM(G95:G96,G98)</f>
        <v>208988.38456091855</v>
      </c>
    </row>
    <row r="100" spans="1:7" hidden="1">
      <c r="A100" t="s">
        <v>25</v>
      </c>
      <c r="G100" s="43">
        <f ca="1">G99/$G$4</f>
        <v>51.193746412482994</v>
      </c>
    </row>
    <row r="101" spans="1:7" hidden="1"/>
    <row r="102" spans="1:7" hidden="1">
      <c r="A102" s="41" t="s">
        <v>48</v>
      </c>
    </row>
    <row r="103" spans="1:7" hidden="1">
      <c r="A103" t="s">
        <v>37</v>
      </c>
      <c r="B103" s="18">
        <f>$G$3*(1+C$8)</f>
        <v>39878.495999999999</v>
      </c>
      <c r="C103" s="18">
        <f>B103*(1+D$8)</f>
        <v>41698.667325538314</v>
      </c>
      <c r="D103" s="18">
        <f>C103*(1+E$8)</f>
        <v>43853.585915499694</v>
      </c>
      <c r="E103" s="18">
        <f>D103*(1+F$8)</f>
        <v>46396.377896411956</v>
      </c>
      <c r="F103" s="18">
        <f>E103*(1+G$8)</f>
        <v>48830.195830791374</v>
      </c>
    </row>
    <row r="104" spans="1:7" hidden="1">
      <c r="A104" t="s">
        <v>38</v>
      </c>
      <c r="B104" s="18">
        <f>B103*C$11</f>
        <v>13558.68864</v>
      </c>
      <c r="C104" s="18">
        <f>C103*D$11</f>
        <v>14177.546890683028</v>
      </c>
      <c r="D104" s="18">
        <f>D103*E$11</f>
        <v>14910.219211269898</v>
      </c>
      <c r="E104" s="18">
        <f>E103*F$11</f>
        <v>15774.768484780067</v>
      </c>
      <c r="F104" s="18">
        <f>F103*G$11</f>
        <v>16602.266582469067</v>
      </c>
    </row>
    <row r="105" spans="1:7" hidden="1">
      <c r="A105" t="s">
        <v>39</v>
      </c>
      <c r="B105" s="38">
        <f>B104-(C$12*B104)</f>
        <v>10711.3640256</v>
      </c>
      <c r="C105" s="38">
        <f t="shared" ref="C105" si="9">C104-(D$12*C104)</f>
        <v>8506.5281344098166</v>
      </c>
      <c r="D105" s="38">
        <f t="shared" ref="D105" si="10">D104-(E$12*D104)</f>
        <v>8946.1315267619393</v>
      </c>
      <c r="E105" s="38">
        <f t="shared" ref="E105" si="11">E104-(F$12*E104)</f>
        <v>9464.8610908680384</v>
      </c>
      <c r="F105" s="38">
        <f t="shared" ref="F105" si="12">F104-(G$12*F104)</f>
        <v>9961.3599494814407</v>
      </c>
    </row>
    <row r="106" spans="1:7" hidden="1">
      <c r="A106" t="s">
        <v>42</v>
      </c>
      <c r="B106" s="18">
        <f ca="1">B105*EXP(-$B$4*B$42/365.25)</f>
        <v>10525.311668219787</v>
      </c>
      <c r="C106" s="18">
        <f ca="1">C105*EXP(-$B$4*C$42/365.25)</f>
        <v>7563.8482296492248</v>
      </c>
      <c r="D106" s="18">
        <f ca="1">D105*EXP(-$B$4*D$42/365.25)</f>
        <v>7196.2644833035074</v>
      </c>
      <c r="E106" s="18">
        <f ca="1">E105*EXP(-$B$4*E$42/365.25)</f>
        <v>6889.4786681484038</v>
      </c>
      <c r="F106" s="18">
        <f ca="1">F105*EXP(-$B$4*F$42/365.25)</f>
        <v>6561.3170875901678</v>
      </c>
      <c r="G106" s="18">
        <f ca="1">SUM(B106:F106)</f>
        <v>38736.220136911092</v>
      </c>
    </row>
    <row r="107" spans="1:7" hidden="1">
      <c r="A107" t="s">
        <v>41</v>
      </c>
      <c r="F107" s="38">
        <f>((1+$D$18)/($B$4-$D$18)*(1-(((1+$D$18)/(1+$B$4))^$B$16)))</f>
        <v>4.358120835946381</v>
      </c>
      <c r="G107" s="18">
        <f ca="1">F107*F106</f>
        <v>28595.012710677736</v>
      </c>
    </row>
    <row r="108" spans="1:7" hidden="1">
      <c r="A108" t="s">
        <v>40</v>
      </c>
      <c r="B108" s="38"/>
      <c r="F108" s="18">
        <f>F105*EXP($C$18*$B$16)</f>
        <v>12790.639359909486</v>
      </c>
    </row>
    <row r="109" spans="1:7" hidden="1">
      <c r="A109" t="s">
        <v>43</v>
      </c>
      <c r="F109" s="18">
        <f ca="1">F108*EXP(-$B$4*B$48/365.25)</f>
        <v>5110.3086553890298</v>
      </c>
      <c r="G109" s="42">
        <f ca="1">F109*B$51</f>
        <v>107316.48176316962</v>
      </c>
    </row>
    <row r="110" spans="1:7" hidden="1">
      <c r="A110" t="s">
        <v>44</v>
      </c>
      <c r="G110" s="18">
        <f ca="1">SUM(G106:G107,G109)</f>
        <v>174647.71461075847</v>
      </c>
    </row>
    <row r="111" spans="1:7" hidden="1">
      <c r="A111" t="s">
        <v>25</v>
      </c>
      <c r="G111" s="43">
        <f ca="1">G110/$G$4</f>
        <v>42.781663833076202</v>
      </c>
    </row>
    <row r="112" spans="1:7" hidden="1"/>
    <row r="113" spans="1:7" hidden="1">
      <c r="A113" s="41" t="s">
        <v>49</v>
      </c>
    </row>
    <row r="114" spans="1:7" hidden="1">
      <c r="A114" t="s">
        <v>37</v>
      </c>
      <c r="B114" s="18">
        <f>$G$3*(1+C$8)</f>
        <v>39878.495999999999</v>
      </c>
      <c r="C114" s="18">
        <f>B114*(1+D$8)</f>
        <v>41698.667325538314</v>
      </c>
      <c r="D114" s="18">
        <f>C114*(1+E$8)</f>
        <v>43853.585915499694</v>
      </c>
      <c r="E114" s="18">
        <f>D114*(1+F$8)</f>
        <v>46396.377896411956</v>
      </c>
      <c r="F114" s="18">
        <f>E114*(1+G$8)</f>
        <v>48830.195830791374</v>
      </c>
    </row>
    <row r="115" spans="1:7" hidden="1">
      <c r="A115" t="s">
        <v>38</v>
      </c>
      <c r="B115" s="18">
        <f>B114*C$11</f>
        <v>13558.68864</v>
      </c>
      <c r="C115" s="18">
        <f>C114*D$11</f>
        <v>14177.546890683028</v>
      </c>
      <c r="D115" s="18">
        <f>D114*E$11</f>
        <v>14910.219211269898</v>
      </c>
      <c r="E115" s="18">
        <f>E114*F$11</f>
        <v>15774.768484780067</v>
      </c>
      <c r="F115" s="18">
        <f>F114*G$11</f>
        <v>16602.266582469067</v>
      </c>
    </row>
    <row r="116" spans="1:7" hidden="1">
      <c r="A116" t="s">
        <v>39</v>
      </c>
      <c r="B116" s="38">
        <f>B115-(C$12*B115)</f>
        <v>10711.3640256</v>
      </c>
      <c r="C116" s="38">
        <f t="shared" ref="C116" si="13">C115-(D$12*C115)</f>
        <v>8506.5281344098166</v>
      </c>
      <c r="D116" s="38">
        <f t="shared" ref="D116" si="14">D115-(E$12*D115)</f>
        <v>8946.1315267619393</v>
      </c>
      <c r="E116" s="38">
        <f t="shared" ref="E116" si="15">E115-(F$12*E115)</f>
        <v>9464.8610908680384</v>
      </c>
      <c r="F116" s="38">
        <f t="shared" ref="F116" si="16">F115-(G$12*F115)</f>
        <v>9961.3599494814407</v>
      </c>
    </row>
    <row r="117" spans="1:7" hidden="1">
      <c r="A117" t="s">
        <v>42</v>
      </c>
      <c r="B117" s="18">
        <f ca="1">B116*EXP(-$B$4*B$42/365.25)</f>
        <v>10525.311668219787</v>
      </c>
      <c r="C117" s="18">
        <f ca="1">C116*EXP(-$B$4*C$42/365.25)</f>
        <v>7563.8482296492248</v>
      </c>
      <c r="D117" s="18">
        <f ca="1">D116*EXP(-$B$4*D$42/365.25)</f>
        <v>7196.2644833035074</v>
      </c>
      <c r="E117" s="18">
        <f ca="1">E116*EXP(-$B$4*E$42/365.25)</f>
        <v>6889.4786681484038</v>
      </c>
      <c r="F117" s="18">
        <f ca="1">F116*EXP(-$B$4*F$42/365.25)</f>
        <v>6561.3170875901678</v>
      </c>
      <c r="G117" s="18">
        <f ca="1">SUM(B117:F117)</f>
        <v>38736.220136911092</v>
      </c>
    </row>
    <row r="118" spans="1:7" hidden="1">
      <c r="A118" t="s">
        <v>41</v>
      </c>
      <c r="F118" s="38">
        <f>((1+$D$17)/($B$4-$D$17)*(1-(((1+$D$17)/(1+$B$4))^$B$16)))</f>
        <v>4.9986365289112209</v>
      </c>
      <c r="G118" s="18">
        <f ca="1">F118*F117</f>
        <v>32797.639271797598</v>
      </c>
    </row>
    <row r="119" spans="1:7" hidden="1">
      <c r="A119" t="s">
        <v>40</v>
      </c>
      <c r="B119" s="38"/>
      <c r="F119" s="18">
        <f>F116*EXP($C$17*$B$16)</f>
        <v>16423.506033810405</v>
      </c>
    </row>
    <row r="120" spans="1:7" hidden="1">
      <c r="A120" t="s">
        <v>43</v>
      </c>
      <c r="F120" s="18">
        <f ca="1">F119*EXP(-$B$4*B$48/365.25)</f>
        <v>6561.7662006388709</v>
      </c>
      <c r="G120" s="42">
        <f ca="1">F120*B$51</f>
        <v>137797.09021341629</v>
      </c>
    </row>
    <row r="121" spans="1:7" hidden="1">
      <c r="A121" t="s">
        <v>44</v>
      </c>
      <c r="G121" s="18">
        <f ca="1">SUM(G117:G118,G120)</f>
        <v>209330.94962212499</v>
      </c>
    </row>
    <row r="122" spans="1:7" hidden="1">
      <c r="A122" t="s">
        <v>25</v>
      </c>
      <c r="G122" s="43">
        <f ca="1">G121/$G$4</f>
        <v>51.277661070754668</v>
      </c>
    </row>
    <row r="123" spans="1:7" hidden="1"/>
    <row r="124" spans="1:7" hidden="1">
      <c r="A124" s="41" t="s">
        <v>50</v>
      </c>
    </row>
    <row r="125" spans="1:7" hidden="1">
      <c r="A125" t="s">
        <v>37</v>
      </c>
      <c r="B125" s="18">
        <f>$G$3*(1+C$8)</f>
        <v>39878.495999999999</v>
      </c>
      <c r="C125" s="18">
        <f>B125*(1+D$8)</f>
        <v>41698.667325538314</v>
      </c>
      <c r="D125" s="18">
        <f>C125*(1+E$8)</f>
        <v>43853.585915499694</v>
      </c>
      <c r="E125" s="18">
        <f>D125*(1+F$8)</f>
        <v>46396.377896411956</v>
      </c>
      <c r="F125" s="18">
        <f>E125*(1+G$8)</f>
        <v>48830.195830791374</v>
      </c>
    </row>
    <row r="126" spans="1:7" hidden="1">
      <c r="A126" t="s">
        <v>38</v>
      </c>
      <c r="B126" s="18">
        <f>B125*C$10</f>
        <v>15153.82848</v>
      </c>
      <c r="C126" s="18">
        <f>C125*D$10</f>
        <v>15845.49358370456</v>
      </c>
      <c r="D126" s="18">
        <f>D125*E$10</f>
        <v>16664.362647889884</v>
      </c>
      <c r="E126" s="18">
        <f>E125*F$10</f>
        <v>17630.623600636543</v>
      </c>
      <c r="F126" s="18">
        <f>F125*G$10</f>
        <v>18555.474415700723</v>
      </c>
    </row>
    <row r="127" spans="1:7" hidden="1">
      <c r="A127" t="s">
        <v>39</v>
      </c>
      <c r="B127" s="38">
        <f>B126-(C$12*B126)</f>
        <v>11971.524499200001</v>
      </c>
      <c r="C127" s="38">
        <f t="shared" ref="C127" si="17">C126-(D$12*C126)</f>
        <v>9507.2961502227354</v>
      </c>
      <c r="D127" s="38">
        <f t="shared" ref="D127" si="18">D126-(E$12*D126)</f>
        <v>9998.6175887339305</v>
      </c>
      <c r="E127" s="38">
        <f t="shared" ref="E127" si="19">E126-(F$12*E126)</f>
        <v>10578.374160381925</v>
      </c>
      <c r="F127" s="38">
        <f t="shared" ref="F127" si="20">F126-(G$12*F126)</f>
        <v>11133.284649420433</v>
      </c>
    </row>
    <row r="128" spans="1:7" hidden="1">
      <c r="A128" t="s">
        <v>42</v>
      </c>
      <c r="B128" s="18">
        <f ca="1">B127*EXP(-$B$4*B$42/365.25)</f>
        <v>11763.583629186822</v>
      </c>
      <c r="C128" s="18">
        <f ca="1">C127*EXP(-$B$4*C$42/365.25)</f>
        <v>8453.7127272550151</v>
      </c>
      <c r="D128" s="18">
        <f ca="1">D127*EXP(-$B$4*D$42/365.25)</f>
        <v>8042.8838342803892</v>
      </c>
      <c r="E128" s="18">
        <f ca="1">E127*EXP(-$B$4*E$42/365.25)</f>
        <v>7700.0055702835098</v>
      </c>
      <c r="F128" s="18">
        <f ca="1">F127*EXP(-$B$4*F$42/365.25)</f>
        <v>7333.2367449537169</v>
      </c>
      <c r="G128" s="18">
        <f ca="1">SUM(B128:F128)</f>
        <v>43293.422505959461</v>
      </c>
    </row>
    <row r="129" spans="1:11" hidden="1">
      <c r="A129" t="s">
        <v>41</v>
      </c>
      <c r="F129" s="38">
        <f>((1+$D$18)/($B$4-$D$18)*(1-(((1+$D$18)/(1+$B$4))^$B$16)))</f>
        <v>4.358120835946381</v>
      </c>
      <c r="G129" s="18">
        <f ca="1">F129*F128</f>
        <v>31959.131853110412</v>
      </c>
    </row>
    <row r="130" spans="1:11" hidden="1">
      <c r="A130" t="s">
        <v>40</v>
      </c>
      <c r="B130" s="38"/>
      <c r="F130" s="18">
        <f>F127*EXP($C$18*$B$16)</f>
        <v>14295.420461075306</v>
      </c>
    </row>
    <row r="131" spans="1:11" hidden="1">
      <c r="A131" t="s">
        <v>43</v>
      </c>
      <c r="F131" s="18">
        <f ca="1">F130*EXP(-$B$4*B$48/365.25)</f>
        <v>5711.521438375974</v>
      </c>
      <c r="G131" s="42">
        <f ca="1">F131*B$51</f>
        <v>119941.95020589545</v>
      </c>
    </row>
    <row r="132" spans="1:11" hidden="1">
      <c r="A132" t="s">
        <v>44</v>
      </c>
      <c r="G132" s="18">
        <f ca="1">SUM(G128:G129,G131)</f>
        <v>195194.50456496532</v>
      </c>
    </row>
    <row r="133" spans="1:11" hidden="1">
      <c r="A133" t="s">
        <v>25</v>
      </c>
      <c r="G133" s="43">
        <f ca="1">G132/$G$4</f>
        <v>47.814800754614573</v>
      </c>
    </row>
    <row r="134" spans="1:11" hidden="1"/>
    <row r="135" spans="1:11" hidden="1">
      <c r="A135" s="41" t="s">
        <v>49</v>
      </c>
    </row>
    <row r="136" spans="1:11" hidden="1">
      <c r="A136" t="s">
        <v>37</v>
      </c>
      <c r="B136" s="18">
        <f>$G$3*(1+C$8)</f>
        <v>39878.495999999999</v>
      </c>
      <c r="C136" s="18">
        <f>B136*(1+D$8)</f>
        <v>41698.667325538314</v>
      </c>
      <c r="D136" s="18">
        <f>C136*(1+E$8)</f>
        <v>43853.585915499694</v>
      </c>
      <c r="E136" s="18">
        <f>D136*(1+F$8)</f>
        <v>46396.377896411956</v>
      </c>
      <c r="F136" s="18">
        <f>E136*(1+G$8)</f>
        <v>48830.195830791374</v>
      </c>
    </row>
    <row r="137" spans="1:11" hidden="1">
      <c r="A137" t="s">
        <v>38</v>
      </c>
      <c r="B137" s="18">
        <f>B136*C$10</f>
        <v>15153.82848</v>
      </c>
      <c r="C137" s="18">
        <f>C136*D$10</f>
        <v>15845.49358370456</v>
      </c>
      <c r="D137" s="18">
        <f>D136*E$10</f>
        <v>16664.362647889884</v>
      </c>
      <c r="E137" s="18">
        <f>E136*F$10</f>
        <v>17630.623600636543</v>
      </c>
      <c r="F137" s="18">
        <f>F136*G$10</f>
        <v>18555.474415700723</v>
      </c>
    </row>
    <row r="138" spans="1:11" hidden="1">
      <c r="A138" t="s">
        <v>39</v>
      </c>
      <c r="B138" s="38">
        <f>B137-(C$12*B137)</f>
        <v>11971.524499200001</v>
      </c>
      <c r="C138" s="38">
        <f t="shared" ref="C138" si="21">C137-(D$12*C137)</f>
        <v>9507.2961502227354</v>
      </c>
      <c r="D138" s="38">
        <f t="shared" ref="D138" si="22">D137-(E$12*D137)</f>
        <v>9998.6175887339305</v>
      </c>
      <c r="E138" s="38">
        <f t="shared" ref="E138" si="23">E137-(F$12*E137)</f>
        <v>10578.374160381925</v>
      </c>
      <c r="F138" s="38">
        <f t="shared" ref="F138" si="24">F137-(G$12*F137)</f>
        <v>11133.284649420433</v>
      </c>
    </row>
    <row r="139" spans="1:11" hidden="1">
      <c r="A139" t="s">
        <v>42</v>
      </c>
      <c r="B139" s="18">
        <f ca="1">B138*EXP(-$B$4*B$42/365.25)</f>
        <v>11763.583629186822</v>
      </c>
      <c r="C139" s="18">
        <f ca="1">C138*EXP(-$B$4*C$42/365.25)</f>
        <v>8453.7127272550151</v>
      </c>
      <c r="D139" s="18">
        <f ca="1">D138*EXP(-$B$4*D$42/365.25)</f>
        <v>8042.8838342803892</v>
      </c>
      <c r="E139" s="18">
        <f ca="1">E138*EXP(-$B$4*E$42/365.25)</f>
        <v>7700.0055702835098</v>
      </c>
      <c r="F139" s="18">
        <f ca="1">F138*EXP(-$B$4*F$42/365.25)</f>
        <v>7333.2367449537169</v>
      </c>
      <c r="G139" s="18">
        <f ca="1">SUM(B139:F139)</f>
        <v>43293.422505959461</v>
      </c>
      <c r="H139" s="18"/>
      <c r="I139" s="18"/>
      <c r="J139" s="18"/>
      <c r="K139" s="18"/>
    </row>
    <row r="140" spans="1:11" hidden="1">
      <c r="A140" t="s">
        <v>41</v>
      </c>
      <c r="F140" s="38">
        <f>((1+$D$17)/($B$4-$D$17)*(1-(((1+$D$17)/(1+$B$4))^$B$16)))</f>
        <v>4.9986365289112209</v>
      </c>
      <c r="G140" s="18">
        <f ca="1">F140*F139</f>
        <v>36656.185068479666</v>
      </c>
    </row>
    <row r="141" spans="1:11" hidden="1">
      <c r="A141" t="s">
        <v>40</v>
      </c>
      <c r="B141" s="38"/>
      <c r="F141" s="18">
        <f>F138*EXP($C$17*$B$16)</f>
        <v>18355.683214258686</v>
      </c>
    </row>
    <row r="142" spans="1:11" hidden="1">
      <c r="A142" t="s">
        <v>43</v>
      </c>
      <c r="F142" s="18">
        <f ca="1">F141*EXP(-$B$4*B$48/365.25)</f>
        <v>7333.7386948316789</v>
      </c>
      <c r="G142" s="42">
        <f ca="1">F142*B$51</f>
        <v>154008.51259146526</v>
      </c>
    </row>
    <row r="143" spans="1:11" hidden="1">
      <c r="A143" t="s">
        <v>44</v>
      </c>
      <c r="G143" s="18">
        <f ca="1">SUM(G139:G140,G142)</f>
        <v>233958.1201659044</v>
      </c>
    </row>
    <row r="144" spans="1:11" hidden="1">
      <c r="A144" t="s">
        <v>25</v>
      </c>
      <c r="G144" s="43">
        <f ca="1">G143/$G$4</f>
        <v>57.310327079078746</v>
      </c>
    </row>
    <row r="145" spans="11:11">
      <c r="K145" s="105"/>
    </row>
  </sheetData>
  <mergeCells count="20">
    <mergeCell ref="A1:G1"/>
    <mergeCell ref="A10:A11"/>
    <mergeCell ref="A8:A9"/>
    <mergeCell ref="I6:J6"/>
    <mergeCell ref="I7:J7"/>
    <mergeCell ref="I8:J8"/>
    <mergeCell ref="I9:J9"/>
    <mergeCell ref="I1:J1"/>
    <mergeCell ref="I2:J2"/>
    <mergeCell ref="I3:J3"/>
    <mergeCell ref="I4:J4"/>
    <mergeCell ref="I5:J5"/>
    <mergeCell ref="A6:G6"/>
    <mergeCell ref="I11:L11"/>
    <mergeCell ref="I12:L12"/>
    <mergeCell ref="I20:L20"/>
    <mergeCell ref="A41:F41"/>
    <mergeCell ref="A17:A18"/>
    <mergeCell ref="E15:G15"/>
    <mergeCell ref="A15:C15"/>
  </mergeCells>
  <dataValidations count="4">
    <dataValidation type="list" allowBlank="1" showInputMessage="1" showErrorMessage="1" sqref="L13" xr:uid="{00000000-0002-0000-0000-000000000000}">
      <formula1>_options3</formula1>
    </dataValidation>
    <dataValidation type="list" allowBlank="1" showInputMessage="1" showErrorMessage="1" sqref="L14" xr:uid="{00000000-0002-0000-0000-000001000000}">
      <formula1>_options4</formula1>
    </dataValidation>
    <dataValidation type="list" allowBlank="1" showInputMessage="1" showErrorMessage="1" sqref="L15" xr:uid="{00000000-0002-0000-0000-000002000000}">
      <formula1>_options5</formula1>
    </dataValidation>
    <dataValidation type="list" allowBlank="1" showInputMessage="1" showErrorMessage="1" sqref="L2:L9" xr:uid="{00000000-0002-0000-0000-000003000000}">
      <formula1>"Yes,No,Most"</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5"/>
  <sheetViews>
    <sheetView showGridLines="0" zoomScaleNormal="100" workbookViewId="0">
      <selection activeCell="D28" sqref="D28"/>
    </sheetView>
  </sheetViews>
  <sheetFormatPr defaultRowHeight="15"/>
  <cols>
    <col min="1" max="1" width="38.7109375" bestFit="1" customWidth="1"/>
    <col min="2" max="7" width="11.7109375" customWidth="1"/>
    <col min="8" max="11" width="10.7109375" customWidth="1"/>
    <col min="12" max="12" width="11.5703125" bestFit="1" customWidth="1"/>
    <col min="13" max="13" width="12.5703125" bestFit="1" customWidth="1"/>
    <col min="14" max="14" width="15" bestFit="1" customWidth="1"/>
    <col min="15" max="15" width="13.140625" bestFit="1" customWidth="1"/>
    <col min="16" max="16" width="16" bestFit="1" customWidth="1"/>
  </cols>
  <sheetData>
    <row r="1" spans="1:11" s="9" customFormat="1" ht="15.75" thickBot="1">
      <c r="A1" s="59" t="s">
        <v>129</v>
      </c>
      <c r="B1" s="61">
        <v>-9</v>
      </c>
      <c r="C1" s="61">
        <v>-8</v>
      </c>
      <c r="D1" s="61">
        <v>-7</v>
      </c>
      <c r="E1" s="61">
        <v>-6</v>
      </c>
      <c r="F1" s="61">
        <v>-5</v>
      </c>
      <c r="G1" s="61">
        <v>-4</v>
      </c>
      <c r="H1" s="61">
        <v>-3</v>
      </c>
      <c r="I1" s="61">
        <v>-2</v>
      </c>
      <c r="J1" s="61">
        <v>-1</v>
      </c>
      <c r="K1" s="61">
        <v>0</v>
      </c>
    </row>
    <row r="2" spans="1:11">
      <c r="A2" s="7" t="s">
        <v>130</v>
      </c>
      <c r="B2" s="106">
        <f>DATE(YEAR('Valuation Model'!$B3)+B1,MONTH('Valuation Model'!$B3),DAY('Valuation Model'!$B3))</f>
        <v>39599</v>
      </c>
      <c r="C2" s="106">
        <f>DATE(YEAR('Valuation Model'!$B3)+C1,MONTH('Valuation Model'!$B3),DAY('Valuation Model'!$B3))</f>
        <v>39964</v>
      </c>
      <c r="D2" s="106">
        <f>DATE(YEAR('Valuation Model'!$B3)+D1,MONTH('Valuation Model'!$B3),DAY('Valuation Model'!$B3))</f>
        <v>40329</v>
      </c>
      <c r="E2" s="106">
        <f>DATE(YEAR('Valuation Model'!$B3)+E1,MONTH('Valuation Model'!$B3),DAY('Valuation Model'!$B3))</f>
        <v>40694</v>
      </c>
      <c r="F2" s="106">
        <f>DATE(YEAR('Valuation Model'!$B3)+F1,MONTH('Valuation Model'!$B3),DAY('Valuation Model'!$B3))</f>
        <v>41060</v>
      </c>
      <c r="G2" s="106">
        <f>DATE(YEAR('Valuation Model'!$B3)+G1,MONTH('Valuation Model'!$B3),DAY('Valuation Model'!$B3))</f>
        <v>41425</v>
      </c>
      <c r="H2" s="106">
        <f>DATE(YEAR('Valuation Model'!$B3)+H1,MONTH('Valuation Model'!$B3),DAY('Valuation Model'!$B3))</f>
        <v>41790</v>
      </c>
      <c r="I2" s="106">
        <f>DATE(YEAR('Valuation Model'!$B3)+I1,MONTH('Valuation Model'!$B3),DAY('Valuation Model'!$B3))</f>
        <v>42155</v>
      </c>
      <c r="J2" s="106">
        <f>DATE(YEAR('Valuation Model'!$B3)+J1,MONTH('Valuation Model'!$B3),DAY('Valuation Model'!$B3))</f>
        <v>42521</v>
      </c>
      <c r="K2" s="106">
        <f>DATE(YEAR('Valuation Model'!$B3)+K1,MONTH('Valuation Model'!$B3),DAY('Valuation Model'!$B3))</f>
        <v>42886</v>
      </c>
    </row>
    <row r="3" spans="1:11">
      <c r="A3" s="1" t="s">
        <v>37</v>
      </c>
      <c r="B3" s="107">
        <v>22430</v>
      </c>
      <c r="C3" s="107">
        <v>23252</v>
      </c>
      <c r="D3" s="107">
        <v>26820</v>
      </c>
      <c r="E3" s="107">
        <v>35622</v>
      </c>
      <c r="F3" s="107">
        <v>37121</v>
      </c>
      <c r="G3" s="107">
        <v>37180</v>
      </c>
      <c r="H3" s="107">
        <v>38275</v>
      </c>
      <c r="I3" s="107">
        <v>38226</v>
      </c>
      <c r="J3" s="107">
        <v>37047</v>
      </c>
      <c r="K3" s="107">
        <v>37728</v>
      </c>
    </row>
    <row r="4" spans="1:11">
      <c r="A4" s="108" t="s">
        <v>131</v>
      </c>
      <c r="B4" s="108"/>
      <c r="C4" s="109">
        <f t="shared" ref="C4:F4" si="0">IFERROR(C3/B3-1,"")</f>
        <v>3.6647347302719568E-2</v>
      </c>
      <c r="D4" s="109">
        <f t="shared" si="0"/>
        <v>0.15344916566316869</v>
      </c>
      <c r="E4" s="109">
        <f t="shared" si="0"/>
        <v>0.32818791946308723</v>
      </c>
      <c r="F4" s="109">
        <f t="shared" si="0"/>
        <v>4.2080736623435033E-2</v>
      </c>
      <c r="G4" s="109">
        <f>IFERROR(G3/F3-1,"")</f>
        <v>1.5893968373696943E-3</v>
      </c>
      <c r="H4" s="109">
        <f t="shared" ref="H4:K4" si="1">IFERROR(H3/G3-1,"")</f>
        <v>2.9451317912856378E-2</v>
      </c>
      <c r="I4" s="109">
        <f t="shared" si="1"/>
        <v>-1.2802090137165045E-3</v>
      </c>
      <c r="J4" s="109">
        <f t="shared" si="1"/>
        <v>-3.084288180819339E-2</v>
      </c>
      <c r="K4" s="109">
        <f t="shared" si="1"/>
        <v>1.8382055227143868E-2</v>
      </c>
    </row>
    <row r="5" spans="1:11">
      <c r="A5" s="108" t="s">
        <v>132</v>
      </c>
      <c r="B5" s="108"/>
      <c r="C5" s="108"/>
      <c r="D5" s="108"/>
      <c r="E5" s="109">
        <f>IFERROR(SUM(C3:E3)/SUM(B3:D3)-1,"")</f>
        <v>0.18195360127996474</v>
      </c>
      <c r="F5" s="109">
        <f t="shared" ref="F5:K5" si="2">IFERROR(SUM(D3:F3)/SUM(C3:E3)-1,"")</f>
        <v>0.16184330291502325</v>
      </c>
      <c r="G5" s="109">
        <f t="shared" si="2"/>
        <v>0.10405471912256559</v>
      </c>
      <c r="H5" s="109">
        <f t="shared" si="2"/>
        <v>2.4135076371641917E-2</v>
      </c>
      <c r="I5" s="109">
        <f t="shared" si="2"/>
        <v>9.8155912450255123E-3</v>
      </c>
      <c r="J5" s="109">
        <f t="shared" si="2"/>
        <v>-1.1699404473922703E-3</v>
      </c>
      <c r="K5" s="109">
        <f t="shared" si="2"/>
        <v>-4.8173459682249176E-3</v>
      </c>
    </row>
    <row r="6" spans="1:11">
      <c r="A6" s="108" t="s">
        <v>133</v>
      </c>
      <c r="B6" s="108"/>
      <c r="C6" s="108"/>
      <c r="D6" s="108"/>
      <c r="E6" s="108"/>
      <c r="F6" s="110"/>
      <c r="G6" s="109">
        <f>IFERROR(SUM(C3:G3)/SUM(B3:F3)-1,"")</f>
        <v>0.10155254914110645</v>
      </c>
      <c r="H6" s="109">
        <f t="shared" ref="H6:K6" si="3">IFERROR(SUM(D3:H3)/SUM(C3:G3)-1,"")</f>
        <v>9.3896684271383535E-2</v>
      </c>
      <c r="I6" s="109">
        <f t="shared" si="3"/>
        <v>6.5170439611925701E-2</v>
      </c>
      <c r="J6" s="109">
        <f t="shared" si="3"/>
        <v>7.64386559670438E-3</v>
      </c>
      <c r="K6" s="109">
        <f t="shared" si="3"/>
        <v>3.231318771992342E-3</v>
      </c>
    </row>
    <row r="8" spans="1:11" s="9" customFormat="1" ht="15.75" thickBot="1">
      <c r="A8" s="59" t="s">
        <v>134</v>
      </c>
      <c r="B8" s="111">
        <f t="shared" ref="B8:J8" si="4">B2</f>
        <v>39599</v>
      </c>
      <c r="C8" s="111">
        <f t="shared" si="4"/>
        <v>39964</v>
      </c>
      <c r="D8" s="111">
        <f t="shared" si="4"/>
        <v>40329</v>
      </c>
      <c r="E8" s="111">
        <f t="shared" si="4"/>
        <v>40694</v>
      </c>
      <c r="F8" s="111">
        <f t="shared" si="4"/>
        <v>41060</v>
      </c>
      <c r="G8" s="111">
        <f t="shared" si="4"/>
        <v>41425</v>
      </c>
      <c r="H8" s="111">
        <f t="shared" si="4"/>
        <v>41790</v>
      </c>
      <c r="I8" s="111">
        <f t="shared" si="4"/>
        <v>42155</v>
      </c>
      <c r="J8" s="111">
        <f t="shared" si="4"/>
        <v>42521</v>
      </c>
      <c r="K8" s="111">
        <f>K2</f>
        <v>42886</v>
      </c>
    </row>
    <row r="9" spans="1:11">
      <c r="A9" s="112" t="s">
        <v>135</v>
      </c>
      <c r="B9" s="113">
        <v>7402</v>
      </c>
      <c r="C9" s="113">
        <v>8255</v>
      </c>
      <c r="D9" s="113">
        <v>8681</v>
      </c>
      <c r="E9" s="113">
        <v>11214</v>
      </c>
      <c r="F9" s="113">
        <v>13743</v>
      </c>
      <c r="G9" s="113">
        <v>14224</v>
      </c>
      <c r="H9" s="113">
        <v>14921</v>
      </c>
      <c r="I9" s="113">
        <v>14580</v>
      </c>
      <c r="J9" s="113">
        <v>13685</v>
      </c>
      <c r="K9" s="113">
        <v>14126</v>
      </c>
    </row>
    <row r="10" spans="1:11">
      <c r="A10" s="114" t="s">
        <v>136</v>
      </c>
      <c r="B10" s="113">
        <v>-278.72000000000003</v>
      </c>
      <c r="C10" s="113">
        <v>-273.52</v>
      </c>
      <c r="D10" s="113">
        <v>-306.94</v>
      </c>
      <c r="E10" s="113">
        <v>-379.04</v>
      </c>
      <c r="F10" s="113">
        <v>-500.58000000000004</v>
      </c>
      <c r="G10" s="113">
        <v>-562.38</v>
      </c>
      <c r="H10" s="113">
        <v>-626.24</v>
      </c>
      <c r="I10" s="113">
        <v>-733.36</v>
      </c>
      <c r="J10" s="113">
        <v>-888.42</v>
      </c>
      <c r="K10" s="113">
        <v>-1020</v>
      </c>
    </row>
    <row r="11" spans="1:11">
      <c r="A11" s="115" t="s">
        <v>137</v>
      </c>
      <c r="B11" s="5">
        <f t="shared" ref="B11:K11" si="5">B9+B10</f>
        <v>7123.28</v>
      </c>
      <c r="C11" s="5">
        <f t="shared" si="5"/>
        <v>7981.48</v>
      </c>
      <c r="D11" s="5">
        <f t="shared" si="5"/>
        <v>8374.06</v>
      </c>
      <c r="E11" s="5">
        <f t="shared" si="5"/>
        <v>10834.96</v>
      </c>
      <c r="F11" s="5">
        <f t="shared" si="5"/>
        <v>13242.42</v>
      </c>
      <c r="G11" s="5">
        <f t="shared" si="5"/>
        <v>13661.62</v>
      </c>
      <c r="H11" s="5">
        <f t="shared" si="5"/>
        <v>14294.76</v>
      </c>
      <c r="I11" s="5">
        <f t="shared" si="5"/>
        <v>13846.64</v>
      </c>
      <c r="J11" s="5">
        <f t="shared" si="5"/>
        <v>12796.58</v>
      </c>
      <c r="K11" s="5">
        <f t="shared" si="5"/>
        <v>13106</v>
      </c>
    </row>
    <row r="12" spans="1:11">
      <c r="A12" s="108" t="s">
        <v>127</v>
      </c>
      <c r="B12" s="109">
        <f t="shared" ref="B12:K12" si="6">IFERROR(B11/B$3,"")</f>
        <v>0.31757824342398572</v>
      </c>
      <c r="C12" s="109">
        <f t="shared" si="6"/>
        <v>0.34325993462927917</v>
      </c>
      <c r="D12" s="109">
        <f t="shared" si="6"/>
        <v>0.31223191648023862</v>
      </c>
      <c r="E12" s="109">
        <f t="shared" si="6"/>
        <v>0.30416484195160293</v>
      </c>
      <c r="F12" s="109">
        <f t="shared" si="6"/>
        <v>0.35673661808679724</v>
      </c>
      <c r="G12" s="109">
        <f t="shared" si="6"/>
        <v>0.36744540075309307</v>
      </c>
      <c r="H12" s="109">
        <f t="shared" si="6"/>
        <v>0.37347511430437624</v>
      </c>
      <c r="I12" s="109">
        <f t="shared" si="6"/>
        <v>0.36223094229058755</v>
      </c>
      <c r="J12" s="109">
        <f t="shared" si="6"/>
        <v>0.34541474343401624</v>
      </c>
      <c r="K12" s="109">
        <f t="shared" si="6"/>
        <v>0.34738125530110264</v>
      </c>
    </row>
    <row r="13" spans="1:11">
      <c r="A13" s="108" t="s">
        <v>138</v>
      </c>
      <c r="B13" s="108"/>
      <c r="C13" s="109">
        <f t="shared" ref="C13:F13" si="7">IFERROR(C11/B11-1,"")</f>
        <v>0.12047820666883791</v>
      </c>
      <c r="D13" s="109">
        <f t="shared" si="7"/>
        <v>4.9186366438304763E-2</v>
      </c>
      <c r="E13" s="109">
        <f t="shared" si="7"/>
        <v>0.29387178978894335</v>
      </c>
      <c r="F13" s="109">
        <f t="shared" si="7"/>
        <v>0.22219371368237639</v>
      </c>
      <c r="G13" s="109">
        <f>IFERROR(G11/F11-1,"")</f>
        <v>3.1655845381735492E-2</v>
      </c>
      <c r="H13" s="109">
        <f t="shared" ref="H13:K13" si="8">IFERROR(H11/G11-1,"")</f>
        <v>4.6344430601934494E-2</v>
      </c>
      <c r="I13" s="109">
        <f t="shared" si="8"/>
        <v>-3.134855009807791E-2</v>
      </c>
      <c r="J13" s="109">
        <f t="shared" si="8"/>
        <v>-7.5835004015414542E-2</v>
      </c>
      <c r="K13" s="109">
        <f t="shared" si="8"/>
        <v>2.417989806651466E-2</v>
      </c>
    </row>
    <row r="14" spans="1:11">
      <c r="A14" s="108" t="s">
        <v>139</v>
      </c>
      <c r="B14" s="108"/>
      <c r="C14" s="108"/>
      <c r="D14" s="108"/>
      <c r="E14" s="109">
        <f>IFERROR(SUM(C11:E11)/SUM(B11:D11)-1,"")</f>
        <v>0.15808630927789391</v>
      </c>
      <c r="F14" s="109">
        <f t="shared" ref="F14:K14" si="9">IFERROR(SUM(D11:F11)/SUM(C11:E11)-1,"")</f>
        <v>0.19348448906787286</v>
      </c>
      <c r="G14" s="109">
        <f t="shared" si="9"/>
        <v>0.16293760769938115</v>
      </c>
      <c r="H14" s="109">
        <f t="shared" si="9"/>
        <v>9.1677044966745447E-2</v>
      </c>
      <c r="I14" s="109">
        <f t="shared" si="9"/>
        <v>1.4665961144499473E-2</v>
      </c>
      <c r="J14" s="109">
        <f t="shared" si="9"/>
        <v>-2.0693241780139315E-2</v>
      </c>
      <c r="K14" s="109">
        <f t="shared" si="9"/>
        <v>-2.9038071736807725E-2</v>
      </c>
    </row>
    <row r="15" spans="1:11">
      <c r="A15" s="108" t="s">
        <v>133</v>
      </c>
      <c r="B15" s="108"/>
      <c r="C15" s="108"/>
      <c r="D15" s="108"/>
      <c r="E15" s="108"/>
      <c r="F15" s="109"/>
      <c r="G15" s="109">
        <f>IFERROR(SUM(C11:G11)/SUM(B11:F11)-1,"")</f>
        <v>0.13748659480782743</v>
      </c>
      <c r="H15" s="109">
        <f t="shared" ref="H15:K15" si="10">IFERROR(SUM(D11:H11)/SUM(C11:G11)-1,"")</f>
        <v>0.11670826667534273</v>
      </c>
      <c r="I15" s="109">
        <f t="shared" si="10"/>
        <v>9.0593899928850252E-2</v>
      </c>
      <c r="J15" s="109">
        <f t="shared" si="10"/>
        <v>2.9775471915774787E-2</v>
      </c>
      <c r="K15" s="109">
        <f t="shared" si="10"/>
        <v>-2.0108481439673476E-3</v>
      </c>
    </row>
    <row r="16" spans="1:11" s="9" customFormat="1">
      <c r="A16"/>
      <c r="B16"/>
      <c r="C16"/>
      <c r="D16"/>
      <c r="E16"/>
      <c r="F16"/>
      <c r="G16"/>
      <c r="H16"/>
      <c r="I16"/>
      <c r="J16"/>
      <c r="K16"/>
    </row>
    <row r="17" spans="1:16" s="9" customFormat="1" ht="15.75" thickBot="1">
      <c r="A17" s="59" t="s">
        <v>140</v>
      </c>
      <c r="B17" s="111">
        <f t="shared" ref="B17:J17" si="11">B2</f>
        <v>39599</v>
      </c>
      <c r="C17" s="111">
        <f t="shared" si="11"/>
        <v>39964</v>
      </c>
      <c r="D17" s="111">
        <f t="shared" si="11"/>
        <v>40329</v>
      </c>
      <c r="E17" s="111">
        <f t="shared" si="11"/>
        <v>40694</v>
      </c>
      <c r="F17" s="111">
        <f t="shared" si="11"/>
        <v>41060</v>
      </c>
      <c r="G17" s="111">
        <f t="shared" si="11"/>
        <v>41425</v>
      </c>
      <c r="H17" s="111">
        <f t="shared" si="11"/>
        <v>41790</v>
      </c>
      <c r="I17" s="111">
        <f t="shared" si="11"/>
        <v>42155</v>
      </c>
      <c r="J17" s="111">
        <f t="shared" si="11"/>
        <v>42521</v>
      </c>
      <c r="K17" s="111">
        <f>K2</f>
        <v>42886</v>
      </c>
    </row>
    <row r="18" spans="1:16">
      <c r="A18" s="112" t="s">
        <v>141</v>
      </c>
      <c r="B18" s="113">
        <v>-243</v>
      </c>
      <c r="C18" s="113">
        <v>-529</v>
      </c>
      <c r="D18" s="113">
        <v>-230</v>
      </c>
      <c r="E18" s="113">
        <v>-450</v>
      </c>
      <c r="F18" s="113">
        <v>-648</v>
      </c>
      <c r="G18" s="113">
        <v>-650</v>
      </c>
      <c r="H18" s="113">
        <v>-580</v>
      </c>
      <c r="I18" s="113">
        <v>-1391</v>
      </c>
      <c r="J18" s="113">
        <v>-1189</v>
      </c>
      <c r="K18" s="113">
        <v>-2021</v>
      </c>
    </row>
    <row r="19" spans="1:16" s="117" customFormat="1">
      <c r="A19" s="114" t="s">
        <v>178</v>
      </c>
      <c r="B19" s="116">
        <f t="shared" ref="B19:K19" si="12">B18-B10</f>
        <v>35.720000000000027</v>
      </c>
      <c r="C19" s="116">
        <f t="shared" si="12"/>
        <v>-255.48000000000002</v>
      </c>
      <c r="D19" s="116">
        <f t="shared" si="12"/>
        <v>76.94</v>
      </c>
      <c r="E19" s="116">
        <f t="shared" si="12"/>
        <v>-70.95999999999998</v>
      </c>
      <c r="F19" s="116">
        <f t="shared" si="12"/>
        <v>-147.41999999999996</v>
      </c>
      <c r="G19" s="116">
        <f t="shared" si="12"/>
        <v>-87.62</v>
      </c>
      <c r="H19" s="116">
        <f t="shared" si="12"/>
        <v>46.240000000000009</v>
      </c>
      <c r="I19" s="116">
        <f t="shared" si="12"/>
        <v>-657.64</v>
      </c>
      <c r="J19" s="116">
        <f t="shared" si="12"/>
        <v>-300.58000000000004</v>
      </c>
      <c r="K19" s="116">
        <f t="shared" si="12"/>
        <v>-1001</v>
      </c>
    </row>
    <row r="20" spans="1:16" s="117" customFormat="1">
      <c r="A20" s="114" t="s">
        <v>142</v>
      </c>
      <c r="B20" s="113">
        <v>0</v>
      </c>
      <c r="C20" s="113">
        <v>0</v>
      </c>
      <c r="D20" s="113">
        <v>0</v>
      </c>
      <c r="E20" s="113">
        <v>105</v>
      </c>
      <c r="F20" s="113">
        <v>0</v>
      </c>
      <c r="G20" s="113">
        <v>0</v>
      </c>
      <c r="H20" s="113">
        <v>0</v>
      </c>
      <c r="I20" s="113">
        <v>0</v>
      </c>
      <c r="J20" s="113">
        <v>0</v>
      </c>
      <c r="K20" s="113">
        <v>0</v>
      </c>
    </row>
    <row r="21" spans="1:16" s="117" customFormat="1">
      <c r="A21" s="114" t="s">
        <v>143</v>
      </c>
      <c r="B21" s="113">
        <v>-7643</v>
      </c>
      <c r="C21" s="113">
        <v>-1159</v>
      </c>
      <c r="D21" s="113">
        <v>-5606</v>
      </c>
      <c r="E21" s="113">
        <v>-1847</v>
      </c>
      <c r="F21" s="113">
        <v>-4702</v>
      </c>
      <c r="G21" s="113">
        <v>-3305</v>
      </c>
      <c r="H21" s="113">
        <v>-3488</v>
      </c>
      <c r="I21" s="113">
        <v>-6239</v>
      </c>
      <c r="J21" s="113">
        <v>-650</v>
      </c>
      <c r="K21" s="113">
        <v>-11221</v>
      </c>
    </row>
    <row r="22" spans="1:16">
      <c r="A22" s="112" t="s">
        <v>144</v>
      </c>
      <c r="B22" s="113">
        <v>-49</v>
      </c>
      <c r="C22" s="113">
        <v>-53</v>
      </c>
      <c r="D22" s="113">
        <v>-59</v>
      </c>
      <c r="E22" s="113">
        <v>-65</v>
      </c>
      <c r="F22" s="113">
        <v>-163</v>
      </c>
      <c r="G22" s="113">
        <v>-31</v>
      </c>
      <c r="H22" s="113">
        <v>-28</v>
      </c>
      <c r="I22" s="113">
        <v>-196</v>
      </c>
      <c r="J22" s="113">
        <v>-85</v>
      </c>
      <c r="K22" s="113">
        <v>-258</v>
      </c>
    </row>
    <row r="23" spans="1:16">
      <c r="A23" s="112" t="s">
        <v>189</v>
      </c>
      <c r="B23" s="113">
        <v>0</v>
      </c>
      <c r="C23" s="113">
        <v>0</v>
      </c>
      <c r="D23" s="113">
        <v>0</v>
      </c>
      <c r="E23" s="113">
        <v>0</v>
      </c>
      <c r="F23" s="113">
        <v>0</v>
      </c>
      <c r="G23" s="113">
        <v>0</v>
      </c>
      <c r="H23" s="113">
        <v>0</v>
      </c>
      <c r="I23" s="113">
        <v>0</v>
      </c>
      <c r="J23" s="113">
        <v>0</v>
      </c>
      <c r="K23" s="113">
        <v>0</v>
      </c>
    </row>
    <row r="24" spans="1:16">
      <c r="A24" s="118" t="s">
        <v>145</v>
      </c>
      <c r="B24" s="119">
        <v>19.82</v>
      </c>
      <c r="C24" s="119">
        <v>18.07</v>
      </c>
      <c r="D24" s="119">
        <v>22.22</v>
      </c>
      <c r="E24" s="119">
        <v>28.18</v>
      </c>
      <c r="F24" s="119">
        <v>28.96</v>
      </c>
      <c r="G24" s="119">
        <v>31.95</v>
      </c>
      <c r="H24" s="119">
        <v>35</v>
      </c>
      <c r="I24" s="119">
        <v>41.86</v>
      </c>
      <c r="J24" s="119">
        <v>38.655381303633334</v>
      </c>
      <c r="K24" s="119">
        <v>41.085390802024996</v>
      </c>
    </row>
    <row r="25" spans="1:16">
      <c r="A25" s="120" t="s">
        <v>146</v>
      </c>
      <c r="B25" s="121">
        <v>140</v>
      </c>
      <c r="C25" s="121">
        <v>81</v>
      </c>
      <c r="D25" s="121">
        <v>64</v>
      </c>
      <c r="E25" s="121">
        <v>82</v>
      </c>
      <c r="F25" s="121">
        <v>44</v>
      </c>
      <c r="G25" s="121">
        <v>87</v>
      </c>
      <c r="H25" s="121">
        <v>98</v>
      </c>
      <c r="I25" s="121">
        <v>73</v>
      </c>
      <c r="J25" s="121">
        <v>63</v>
      </c>
      <c r="K25" s="121">
        <v>98</v>
      </c>
      <c r="M25" s="17"/>
      <c r="N25" s="18"/>
      <c r="O25" s="18"/>
      <c r="P25" s="18"/>
    </row>
    <row r="26" spans="1:16">
      <c r="A26" s="122" t="s">
        <v>147</v>
      </c>
      <c r="B26" s="123">
        <v>1288</v>
      </c>
      <c r="C26" s="123">
        <v>760</v>
      </c>
      <c r="D26" s="123">
        <v>874</v>
      </c>
      <c r="E26" s="123">
        <v>1376</v>
      </c>
      <c r="F26" s="123">
        <v>733</v>
      </c>
      <c r="G26" s="123">
        <v>1527</v>
      </c>
      <c r="H26" s="123">
        <v>2135</v>
      </c>
      <c r="I26" s="123">
        <v>1816</v>
      </c>
      <c r="J26" s="123">
        <v>1425</v>
      </c>
      <c r="K26" s="123">
        <v>2181</v>
      </c>
    </row>
    <row r="27" spans="1:16">
      <c r="A27" s="112" t="s">
        <v>148</v>
      </c>
      <c r="B27" s="124">
        <f t="shared" ref="B27:E27" si="13">-B24*B25+B26</f>
        <v>-1486.8000000000002</v>
      </c>
      <c r="C27" s="124">
        <f t="shared" si="13"/>
        <v>-703.67000000000007</v>
      </c>
      <c r="D27" s="124">
        <f t="shared" si="13"/>
        <v>-548.07999999999993</v>
      </c>
      <c r="E27" s="124">
        <f t="shared" si="13"/>
        <v>-934.75999999999976</v>
      </c>
      <c r="F27" s="124">
        <f>-F24*F25+F26</f>
        <v>-541.24</v>
      </c>
      <c r="G27" s="124">
        <f t="shared" ref="G27:K27" si="14">-G24*G25+G26</f>
        <v>-1252.6500000000001</v>
      </c>
      <c r="H27" s="124">
        <f t="shared" si="14"/>
        <v>-1295</v>
      </c>
      <c r="I27" s="124">
        <f t="shared" si="14"/>
        <v>-1239.7799999999997</v>
      </c>
      <c r="J27" s="124">
        <f t="shared" si="14"/>
        <v>-1010.2890221288999</v>
      </c>
      <c r="K27" s="124">
        <f t="shared" si="14"/>
        <v>-1845.3682985984497</v>
      </c>
    </row>
    <row r="28" spans="1:16">
      <c r="A28" s="1" t="s">
        <v>149</v>
      </c>
      <c r="B28" s="5">
        <f>B19+B20+B21+B22+B23+B27</f>
        <v>-9143.08</v>
      </c>
      <c r="C28" s="5">
        <f t="shared" ref="C28:K28" si="15">C19+C20+C21+C22+C23+C27</f>
        <v>-2171.15</v>
      </c>
      <c r="D28" s="5">
        <f t="shared" si="15"/>
        <v>-6136.14</v>
      </c>
      <c r="E28" s="5">
        <f t="shared" si="15"/>
        <v>-2812.72</v>
      </c>
      <c r="F28" s="5">
        <f t="shared" si="15"/>
        <v>-5553.66</v>
      </c>
      <c r="G28" s="5">
        <f t="shared" si="15"/>
        <v>-4676.2700000000004</v>
      </c>
      <c r="H28" s="5">
        <f t="shared" si="15"/>
        <v>-4764.76</v>
      </c>
      <c r="I28" s="5">
        <f t="shared" si="15"/>
        <v>-8332.42</v>
      </c>
      <c r="J28" s="5">
        <f t="shared" si="15"/>
        <v>-2045.8690221288998</v>
      </c>
      <c r="K28" s="5">
        <f t="shared" si="15"/>
        <v>-14325.368298598449</v>
      </c>
    </row>
    <row r="29" spans="1:16">
      <c r="A29" s="108" t="s">
        <v>150</v>
      </c>
      <c r="B29" s="109">
        <f t="shared" ref="B29:E29" si="16">IFERROR(-B28/B11,"")</f>
        <v>1.2835491515144708</v>
      </c>
      <c r="C29" s="109">
        <f t="shared" si="16"/>
        <v>0.27202348436630802</v>
      </c>
      <c r="D29" s="109">
        <f t="shared" si="16"/>
        <v>0.73275567645801443</v>
      </c>
      <c r="E29" s="109">
        <f t="shared" si="16"/>
        <v>0.25959671286280706</v>
      </c>
      <c r="F29" s="109">
        <f>IFERROR(-F28/F11,"")</f>
        <v>0.41938407028322616</v>
      </c>
      <c r="G29" s="109">
        <f t="shared" ref="G29:K29" si="17">IFERROR(-G28/G11,"")</f>
        <v>0.34229249532632294</v>
      </c>
      <c r="H29" s="109">
        <f t="shared" si="17"/>
        <v>0.33332214042068564</v>
      </c>
      <c r="I29" s="109">
        <f t="shared" si="17"/>
        <v>0.60176476025952874</v>
      </c>
      <c r="J29" s="109">
        <f t="shared" si="17"/>
        <v>0.15987623428516837</v>
      </c>
      <c r="K29" s="109">
        <f t="shared" si="17"/>
        <v>1.0930389362580839</v>
      </c>
    </row>
    <row r="31" spans="1:16" s="9" customFormat="1" ht="15.75" thickBot="1">
      <c r="A31" s="59" t="s">
        <v>151</v>
      </c>
      <c r="B31" s="111">
        <f t="shared" ref="B31:J31" si="18">B2</f>
        <v>39599</v>
      </c>
      <c r="C31" s="111">
        <f t="shared" si="18"/>
        <v>39964</v>
      </c>
      <c r="D31" s="111">
        <f t="shared" si="18"/>
        <v>40329</v>
      </c>
      <c r="E31" s="111">
        <f t="shared" si="18"/>
        <v>40694</v>
      </c>
      <c r="F31" s="111">
        <f t="shared" si="18"/>
        <v>41060</v>
      </c>
      <c r="G31" s="111">
        <f t="shared" si="18"/>
        <v>41425</v>
      </c>
      <c r="H31" s="111">
        <f t="shared" si="18"/>
        <v>41790</v>
      </c>
      <c r="I31" s="111">
        <f t="shared" si="18"/>
        <v>42155</v>
      </c>
      <c r="J31" s="111">
        <f t="shared" si="18"/>
        <v>42521</v>
      </c>
      <c r="K31" s="111">
        <f>K2</f>
        <v>42886</v>
      </c>
    </row>
    <row r="32" spans="1:16" ht="15.75" thickBot="1">
      <c r="A32" s="125" t="s">
        <v>152</v>
      </c>
      <c r="B32" s="4">
        <f t="shared" ref="B32:K32" si="19">B11+B28</f>
        <v>-2019.8000000000002</v>
      </c>
      <c r="C32" s="4">
        <f t="shared" si="19"/>
        <v>5810.33</v>
      </c>
      <c r="D32" s="4">
        <f t="shared" si="19"/>
        <v>2237.9199999999992</v>
      </c>
      <c r="E32" s="4">
        <f t="shared" si="19"/>
        <v>8022.24</v>
      </c>
      <c r="F32" s="4">
        <f t="shared" si="19"/>
        <v>7688.76</v>
      </c>
      <c r="G32" s="4">
        <f t="shared" si="19"/>
        <v>8985.35</v>
      </c>
      <c r="H32" s="4">
        <f t="shared" si="19"/>
        <v>9530</v>
      </c>
      <c r="I32" s="4">
        <f t="shared" si="19"/>
        <v>5514.2199999999993</v>
      </c>
      <c r="J32" s="4">
        <f t="shared" si="19"/>
        <v>10750.7109778711</v>
      </c>
      <c r="K32" s="4">
        <f t="shared" si="19"/>
        <v>-1219.3682985984487</v>
      </c>
    </row>
    <row r="33" spans="1:11" ht="15.75" thickTop="1">
      <c r="A33" s="108" t="s">
        <v>128</v>
      </c>
      <c r="B33" s="109">
        <f t="shared" ref="B33:K33" si="20">IFERROR(B32/B$3,"")</f>
        <v>-9.0049041462327242E-2</v>
      </c>
      <c r="C33" s="109">
        <f t="shared" si="20"/>
        <v>0.24988517116807157</v>
      </c>
      <c r="D33" s="109">
        <f t="shared" si="20"/>
        <v>8.3442207307979091E-2</v>
      </c>
      <c r="E33" s="109">
        <f t="shared" si="20"/>
        <v>0.22520464881253158</v>
      </c>
      <c r="F33" s="109">
        <f t="shared" si="20"/>
        <v>0.20712696317448345</v>
      </c>
      <c r="G33" s="109">
        <f t="shared" si="20"/>
        <v>0.24167159763313611</v>
      </c>
      <c r="H33" s="109">
        <f t="shared" si="20"/>
        <v>0.24898758981058131</v>
      </c>
      <c r="I33" s="109">
        <f t="shared" si="20"/>
        <v>0.14425312614450897</v>
      </c>
      <c r="J33" s="109">
        <f t="shared" si="20"/>
        <v>0.29019113498720817</v>
      </c>
      <c r="K33" s="109">
        <f t="shared" si="20"/>
        <v>-3.2319982469212485E-2</v>
      </c>
    </row>
    <row r="34" spans="1:11">
      <c r="A34" s="108" t="s">
        <v>138</v>
      </c>
      <c r="B34" s="108"/>
      <c r="C34" s="109">
        <f t="shared" ref="C34:F34" si="21">IFERROR(C32/B32-1,"")</f>
        <v>-3.8766858104762845</v>
      </c>
      <c r="D34" s="109">
        <f t="shared" si="21"/>
        <v>-0.61483771145528754</v>
      </c>
      <c r="E34" s="109">
        <f t="shared" si="21"/>
        <v>2.5846857796525358</v>
      </c>
      <c r="F34" s="109">
        <f t="shared" si="21"/>
        <v>-4.1569436965236628E-2</v>
      </c>
      <c r="G34" s="109">
        <f>IFERROR(G32/F32-1,"")</f>
        <v>0.16863447421951006</v>
      </c>
      <c r="H34" s="109">
        <f t="shared" ref="H34:K34" si="22">IFERROR(H32/G32-1,"")</f>
        <v>6.0615334961910072E-2</v>
      </c>
      <c r="I34" s="109">
        <f t="shared" si="22"/>
        <v>-0.42138300104931803</v>
      </c>
      <c r="J34" s="109">
        <f t="shared" si="22"/>
        <v>0.94963403307650074</v>
      </c>
      <c r="K34" s="109">
        <f t="shared" si="22"/>
        <v>-1.1134221077199782</v>
      </c>
    </row>
    <row r="35" spans="1:11">
      <c r="A35" s="108" t="s">
        <v>139</v>
      </c>
      <c r="B35" s="108"/>
      <c r="C35" s="108"/>
      <c r="D35" s="108"/>
      <c r="E35" s="109">
        <f>IFERROR(SUM(C32:E32)/SUM(B32:D32)-1,"")</f>
        <v>1.6657747845631965</v>
      </c>
      <c r="F35" s="109">
        <f t="shared" ref="F35" si="23">IFERROR(SUM(D32:F32)/SUM(C32:E32)-1,"")</f>
        <v>0.11688691508472981</v>
      </c>
      <c r="G35" s="109">
        <f t="shared" ref="G35:K35" si="24">IFERROR(SUM(E32:G32)/SUM(D32:F32)-1,"")</f>
        <v>0.37592401102684736</v>
      </c>
      <c r="H35" s="109">
        <f t="shared" si="24"/>
        <v>6.105193682467247E-2</v>
      </c>
      <c r="I35" s="109">
        <f t="shared" si="24"/>
        <v>-8.2984692096010892E-2</v>
      </c>
      <c r="J35" s="109">
        <f t="shared" si="24"/>
        <v>7.3466190941872789E-2</v>
      </c>
      <c r="K35" s="109">
        <f t="shared" si="24"/>
        <v>-0.41672405744446817</v>
      </c>
    </row>
    <row r="36" spans="1:11">
      <c r="A36" s="108" t="s">
        <v>133</v>
      </c>
      <c r="B36" s="108"/>
      <c r="C36" s="108"/>
      <c r="D36" s="108"/>
      <c r="E36" s="108"/>
      <c r="F36" s="109"/>
      <c r="G36" s="109">
        <f>IFERROR(SUM(C32:G32)/SUM(B32:F32)-1,"")</f>
        <v>0.50622945842696132</v>
      </c>
      <c r="H36" s="109">
        <f t="shared" ref="H36" si="25">IFERROR(SUM(D32:H32)/SUM(C32:G32)-1,"")</f>
        <v>0.11359644032909233</v>
      </c>
      <c r="I36" s="109">
        <f t="shared" ref="I36:K36" si="26">IFERROR(SUM(E32:I32)/SUM(D32:H32)-1,"")</f>
        <v>8.9849597976320528E-2</v>
      </c>
      <c r="J36" s="109">
        <f t="shared" si="26"/>
        <v>6.8657067019197271E-2</v>
      </c>
      <c r="K36" s="109">
        <f t="shared" si="26"/>
        <v>-0.20975581490620698</v>
      </c>
    </row>
    <row r="38" spans="1:11" s="9" customFormat="1" ht="15.75" thickBot="1">
      <c r="A38" s="59" t="s">
        <v>153</v>
      </c>
      <c r="B38" s="126">
        <f t="shared" ref="B38:E38" si="27">B2</f>
        <v>39599</v>
      </c>
      <c r="C38" s="126">
        <f t="shared" si="27"/>
        <v>39964</v>
      </c>
      <c r="D38" s="126">
        <f t="shared" si="27"/>
        <v>40329</v>
      </c>
      <c r="E38" s="126">
        <f t="shared" si="27"/>
        <v>40694</v>
      </c>
      <c r="F38" s="126">
        <f>F2</f>
        <v>41060</v>
      </c>
      <c r="G38" s="126">
        <f t="shared" ref="G38:K38" si="28">G2</f>
        <v>41425</v>
      </c>
      <c r="H38" s="126">
        <f t="shared" si="28"/>
        <v>41790</v>
      </c>
      <c r="I38" s="126">
        <f t="shared" si="28"/>
        <v>42155</v>
      </c>
      <c r="J38" s="126">
        <f t="shared" si="28"/>
        <v>42521</v>
      </c>
      <c r="K38" s="126">
        <f t="shared" si="28"/>
        <v>42886</v>
      </c>
    </row>
    <row r="39" spans="1:11" s="117" customFormat="1" ht="15.75" thickBot="1">
      <c r="A39" s="127" t="s">
        <v>154</v>
      </c>
      <c r="B39" s="128">
        <f>VLOOKUP(B38,'GDP Data'!$A$2:$B$73,2,TRUE)</f>
        <v>14672.9</v>
      </c>
      <c r="C39" s="128">
        <f>VLOOKUP(C38,'GDP Data'!$A$2:$B$73,2,TRUE)</f>
        <v>14383.9</v>
      </c>
      <c r="D39" s="128">
        <f>VLOOKUP(D38,'GDP Data'!$A$2:$B$73,2,TRUE)</f>
        <v>14681.1</v>
      </c>
      <c r="E39" s="128">
        <f>VLOOKUP(E38,'GDP Data'!$A$2:$B$73,2,TRUE)</f>
        <v>15238.4</v>
      </c>
      <c r="F39" s="128">
        <f>VLOOKUP(F38,'GDP Data'!$A$2:$B$73,2,TRUE)</f>
        <v>15956.5</v>
      </c>
      <c r="G39" s="128">
        <f>VLOOKUP(G38,'GDP Data'!$A$2:$B$73,2,TRUE)</f>
        <v>16502.400000000001</v>
      </c>
      <c r="H39" s="128">
        <f>VLOOKUP(H38,'GDP Data'!$A$2:$B$73,2,TRUE)</f>
        <v>17044</v>
      </c>
      <c r="I39" s="128">
        <f>VLOOKUP(I38,'GDP Data'!$A$2:$B$73,2,TRUE)</f>
        <v>17665</v>
      </c>
      <c r="J39" s="128">
        <f>VLOOKUP(J38,'GDP Data'!$A$2:$B$73,2,TRUE)</f>
        <v>18229.5</v>
      </c>
      <c r="K39" s="128">
        <f>VLOOKUP(K38,'GDP Data'!$A$2:$B$73,2,TRUE)</f>
        <v>19007.3</v>
      </c>
    </row>
    <row r="40" spans="1:11">
      <c r="A40" t="s">
        <v>155</v>
      </c>
      <c r="C40" s="129">
        <f t="shared" ref="C40" si="29">C39/B39-1</f>
        <v>-1.969617458034878E-2</v>
      </c>
      <c r="D40" s="129">
        <f t="shared" ref="D40" si="30">D39/C39-1</f>
        <v>2.0661990141755737E-2</v>
      </c>
      <c r="E40" s="129">
        <f t="shared" ref="E40:F40" si="31">E39/D39-1</f>
        <v>3.7960370816900513E-2</v>
      </c>
      <c r="F40" s="129">
        <f t="shared" si="31"/>
        <v>4.7124370012599837E-2</v>
      </c>
      <c r="G40" s="129">
        <f>G39/F39-1</f>
        <v>3.4211763231285053E-2</v>
      </c>
      <c r="H40" s="129">
        <f t="shared" ref="H40:K40" si="32">H39/G39-1</f>
        <v>3.2819468683342956E-2</v>
      </c>
      <c r="I40" s="129">
        <f t="shared" si="32"/>
        <v>3.6435109129312471E-2</v>
      </c>
      <c r="J40" s="129">
        <f t="shared" si="32"/>
        <v>3.1955844891027541E-2</v>
      </c>
      <c r="K40" s="129">
        <f t="shared" si="32"/>
        <v>4.2667105515784787E-2</v>
      </c>
    </row>
    <row r="41" spans="1:11">
      <c r="A41" s="130" t="s">
        <v>156</v>
      </c>
      <c r="B41" s="130"/>
      <c r="C41" s="131">
        <f t="shared" ref="C41:F41" si="33">C13</f>
        <v>0.12047820666883791</v>
      </c>
      <c r="D41" s="131">
        <f t="shared" si="33"/>
        <v>4.9186366438304763E-2</v>
      </c>
      <c r="E41" s="131">
        <f t="shared" si="33"/>
        <v>0.29387178978894335</v>
      </c>
      <c r="F41" s="131">
        <f t="shared" si="33"/>
        <v>0.22219371368237639</v>
      </c>
      <c r="G41" s="131">
        <f>G13</f>
        <v>3.1655845381735492E-2</v>
      </c>
      <c r="H41" s="131">
        <f t="shared" ref="H41:K41" si="34">H13</f>
        <v>4.6344430601934494E-2</v>
      </c>
      <c r="I41" s="131">
        <f t="shared" si="34"/>
        <v>-3.134855009807791E-2</v>
      </c>
      <c r="J41" s="131">
        <f t="shared" si="34"/>
        <v>-7.5835004015414542E-2</v>
      </c>
      <c r="K41" s="131">
        <f t="shared" si="34"/>
        <v>2.417989806651466E-2</v>
      </c>
    </row>
    <row r="42" spans="1:11">
      <c r="A42" t="s">
        <v>157</v>
      </c>
      <c r="D42" s="132"/>
      <c r="E42" s="132">
        <f t="shared" ref="E42" si="35">SUM(C39:E39)/SUM(B39:D39)-1</f>
        <v>1.2929290157963624E-2</v>
      </c>
      <c r="F42" s="132">
        <f t="shared" ref="F42" si="36">SUM(D39:F39)/SUM(C39:E39)-1</f>
        <v>3.5496147022576086E-2</v>
      </c>
      <c r="G42" s="132">
        <f t="shared" ref="G42:J42" si="37">SUM(E39:G39)/SUM(D39:F39)-1</f>
        <v>3.9700496991891265E-2</v>
      </c>
      <c r="H42" s="132">
        <f t="shared" si="37"/>
        <v>3.7855392233941965E-2</v>
      </c>
      <c r="I42" s="132">
        <f t="shared" si="37"/>
        <v>3.4513129533825238E-2</v>
      </c>
      <c r="J42" s="132">
        <f t="shared" si="37"/>
        <v>3.3724912812381547E-2</v>
      </c>
      <c r="K42" s="132">
        <f>SUM(I39:K39)/SUM(H39:J39)-1</f>
        <v>3.7086430480652188E-2</v>
      </c>
    </row>
    <row r="43" spans="1:11">
      <c r="A43" s="130" t="s">
        <v>158</v>
      </c>
      <c r="B43" s="130"/>
      <c r="C43" s="130"/>
      <c r="D43" s="131"/>
      <c r="E43" s="131">
        <f t="shared" ref="E43:J43" si="38">E14</f>
        <v>0.15808630927789391</v>
      </c>
      <c r="F43" s="131">
        <f t="shared" si="38"/>
        <v>0.19348448906787286</v>
      </c>
      <c r="G43" s="131">
        <f t="shared" si="38"/>
        <v>0.16293760769938115</v>
      </c>
      <c r="H43" s="131">
        <f t="shared" si="38"/>
        <v>9.1677044966745447E-2</v>
      </c>
      <c r="I43" s="131">
        <f t="shared" si="38"/>
        <v>1.4665961144499473E-2</v>
      </c>
      <c r="J43" s="131">
        <f t="shared" si="38"/>
        <v>-2.0693241780139315E-2</v>
      </c>
      <c r="K43" s="131">
        <f>K14</f>
        <v>-2.9038071736807725E-2</v>
      </c>
    </row>
    <row r="44" spans="1:11">
      <c r="A44" t="s">
        <v>159</v>
      </c>
      <c r="G44" s="132">
        <f t="shared" ref="G44:J44" si="39">SUM(C39:G39)/SUM(B39:F39)-1</f>
        <v>2.4415209360920676E-2</v>
      </c>
      <c r="H44" s="132">
        <f t="shared" si="39"/>
        <v>3.465372976057246E-2</v>
      </c>
      <c r="I44" s="132">
        <f t="shared" si="39"/>
        <v>3.7570005439271581E-2</v>
      </c>
      <c r="J44" s="132">
        <f t="shared" si="39"/>
        <v>3.6296982148209533E-2</v>
      </c>
      <c r="K44" s="132">
        <f>SUM(G39:K39)/SUM(F39:J39)-1</f>
        <v>3.572474103427048E-2</v>
      </c>
    </row>
    <row r="45" spans="1:11">
      <c r="A45" s="130" t="s">
        <v>160</v>
      </c>
      <c r="B45" s="130"/>
      <c r="C45" s="130"/>
      <c r="D45" s="130"/>
      <c r="E45" s="131"/>
      <c r="F45" s="131"/>
      <c r="G45" s="131">
        <f t="shared" ref="G45:J45" si="40">G15</f>
        <v>0.13748659480782743</v>
      </c>
      <c r="H45" s="131">
        <f t="shared" si="40"/>
        <v>0.11670826667534273</v>
      </c>
      <c r="I45" s="131">
        <f t="shared" si="40"/>
        <v>9.0593899928850252E-2</v>
      </c>
      <c r="J45" s="131">
        <f t="shared" si="40"/>
        <v>2.9775471915774787E-2</v>
      </c>
      <c r="K45" s="131">
        <f>K15</f>
        <v>-2.0108481439673476E-3</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1419E-70E8-4559-9001-7CB2828C4F1A}">
  <dimension ref="A1:X89"/>
  <sheetViews>
    <sheetView workbookViewId="0">
      <pane xSplit="1" ySplit="1" topLeftCell="B57" activePane="bottomRight" state="frozen"/>
      <selection pane="topRight" activeCell="B1" sqref="B1"/>
      <selection pane="bottomLeft" activeCell="A2" sqref="A2"/>
      <selection pane="bottomRight" activeCell="A53" sqref="A53"/>
    </sheetView>
  </sheetViews>
  <sheetFormatPr defaultColWidth="9.140625" defaultRowHeight="15" outlineLevelRow="1"/>
  <cols>
    <col min="1" max="1" width="35" bestFit="1" customWidth="1"/>
    <col min="2" max="4" width="9.140625" customWidth="1"/>
  </cols>
  <sheetData>
    <row r="1" spans="1:20">
      <c r="A1" s="163"/>
      <c r="B1" s="163">
        <v>2001</v>
      </c>
      <c r="C1" s="163">
        <v>2002</v>
      </c>
      <c r="D1" s="163">
        <v>2003</v>
      </c>
      <c r="E1" s="163">
        <v>2004</v>
      </c>
      <c r="F1" s="163">
        <v>2005</v>
      </c>
      <c r="G1" s="163">
        <v>2006</v>
      </c>
      <c r="H1" s="163">
        <v>2007</v>
      </c>
      <c r="I1" s="163">
        <v>2008</v>
      </c>
      <c r="J1" s="163">
        <v>2009</v>
      </c>
      <c r="K1" s="163">
        <v>2010</v>
      </c>
      <c r="L1" s="163">
        <v>2011</v>
      </c>
      <c r="M1" s="163">
        <v>2012</v>
      </c>
      <c r="N1" s="163">
        <v>2013</v>
      </c>
      <c r="O1" s="163">
        <v>2014</v>
      </c>
      <c r="P1" s="163">
        <v>2015</v>
      </c>
      <c r="Q1" s="163">
        <v>2016</v>
      </c>
      <c r="R1" s="163">
        <v>2017</v>
      </c>
      <c r="S1" s="163">
        <v>2018</v>
      </c>
      <c r="T1" s="163"/>
    </row>
    <row r="2" spans="1:20">
      <c r="A2" s="164" t="s">
        <v>37</v>
      </c>
      <c r="B2" s="164"/>
      <c r="C2" s="164"/>
      <c r="D2" s="164"/>
      <c r="E2" s="165"/>
      <c r="F2" s="165"/>
      <c r="G2" s="165"/>
      <c r="H2" s="165"/>
      <c r="I2" s="165"/>
      <c r="J2" s="165"/>
      <c r="K2" s="165"/>
      <c r="L2" s="165"/>
      <c r="M2" s="165"/>
      <c r="N2" s="165"/>
      <c r="O2" s="165"/>
      <c r="P2" s="165"/>
      <c r="Q2" s="165"/>
      <c r="R2" s="165"/>
      <c r="S2" s="165"/>
      <c r="T2" s="163"/>
    </row>
    <row r="3" spans="1:20">
      <c r="A3" s="166" t="s">
        <v>193</v>
      </c>
      <c r="B3" s="166"/>
      <c r="C3" s="166"/>
      <c r="D3" s="166"/>
      <c r="E3" s="163"/>
      <c r="F3" s="163"/>
      <c r="G3" s="163"/>
      <c r="H3" s="163"/>
      <c r="I3" s="163"/>
      <c r="J3" s="163"/>
      <c r="K3" s="163"/>
      <c r="L3" s="163"/>
      <c r="M3" s="163"/>
      <c r="N3" s="163"/>
      <c r="O3" s="163"/>
      <c r="P3" s="163"/>
      <c r="Q3" s="163"/>
      <c r="R3" s="163"/>
      <c r="S3" s="163"/>
      <c r="T3" s="163"/>
    </row>
    <row r="4" spans="1:20" hidden="1" outlineLevel="1">
      <c r="A4" s="163" t="s">
        <v>194</v>
      </c>
      <c r="B4" s="163">
        <v>4707</v>
      </c>
      <c r="C4" s="163">
        <v>3513</v>
      </c>
      <c r="D4" s="163">
        <v>3270</v>
      </c>
      <c r="E4" s="167">
        <v>3533</v>
      </c>
      <c r="F4" s="167">
        <v>4082</v>
      </c>
      <c r="G4" s="167">
        <v>4897</v>
      </c>
      <c r="H4" s="167">
        <v>5874</v>
      </c>
      <c r="I4" s="167">
        <v>7501</v>
      </c>
      <c r="J4" s="167">
        <v>7112</v>
      </c>
      <c r="K4" s="167">
        <v>3704</v>
      </c>
      <c r="L4" s="167">
        <v>4662</v>
      </c>
      <c r="M4" s="167">
        <v>5107</v>
      </c>
      <c r="N4" s="167">
        <v>5465</v>
      </c>
      <c r="O4" s="167"/>
      <c r="P4" s="167"/>
      <c r="Q4" s="163"/>
      <c r="R4" s="163"/>
      <c r="S4" s="163"/>
      <c r="T4" s="163"/>
    </row>
    <row r="5" spans="1:20" hidden="1" outlineLevel="1">
      <c r="A5" s="163" t="s">
        <v>195</v>
      </c>
      <c r="B5" s="163"/>
      <c r="C5" s="163"/>
      <c r="D5" s="163"/>
      <c r="E5" s="167"/>
      <c r="F5" s="167"/>
      <c r="G5" s="167"/>
      <c r="H5" s="167"/>
      <c r="I5" s="167"/>
      <c r="J5" s="167"/>
      <c r="K5" s="167">
        <v>2463</v>
      </c>
      <c r="L5" s="167">
        <v>2861</v>
      </c>
      <c r="M5" s="167">
        <v>2884</v>
      </c>
      <c r="N5" s="167">
        <v>2959</v>
      </c>
      <c r="O5" s="167"/>
      <c r="P5" s="167"/>
      <c r="Q5" s="163"/>
      <c r="R5" s="163"/>
      <c r="S5" s="163"/>
      <c r="T5" s="163"/>
    </row>
    <row r="6" spans="1:20" hidden="1" outlineLevel="1">
      <c r="A6" s="163" t="s">
        <v>196</v>
      </c>
      <c r="B6" s="163"/>
      <c r="C6" s="163"/>
      <c r="D6" s="163"/>
      <c r="E6" s="167"/>
      <c r="F6" s="167"/>
      <c r="G6" s="167"/>
      <c r="H6" s="167"/>
      <c r="I6" s="167"/>
      <c r="J6" s="167"/>
      <c r="K6" s="167">
        <v>1366</v>
      </c>
      <c r="L6" s="167">
        <v>1712</v>
      </c>
      <c r="M6" s="167">
        <v>1915</v>
      </c>
      <c r="N6" s="167">
        <v>1897</v>
      </c>
      <c r="O6" s="167"/>
      <c r="P6" s="167"/>
      <c r="Q6" s="163"/>
      <c r="R6" s="163"/>
      <c r="S6" s="163"/>
      <c r="T6" s="163"/>
    </row>
    <row r="7" spans="1:20" collapsed="1">
      <c r="A7" s="168" t="s">
        <v>197</v>
      </c>
      <c r="B7" s="169">
        <f t="shared" ref="B7:L7" si="0">SUM(B4:B6)</f>
        <v>4707</v>
      </c>
      <c r="C7" s="169">
        <f t="shared" si="0"/>
        <v>3513</v>
      </c>
      <c r="D7" s="169">
        <f t="shared" si="0"/>
        <v>3270</v>
      </c>
      <c r="E7" s="169">
        <f t="shared" si="0"/>
        <v>3533</v>
      </c>
      <c r="F7" s="169">
        <f t="shared" si="0"/>
        <v>4082</v>
      </c>
      <c r="G7" s="169">
        <f t="shared" si="0"/>
        <v>4897</v>
      </c>
      <c r="H7" s="169">
        <f t="shared" si="0"/>
        <v>5874</v>
      </c>
      <c r="I7" s="169">
        <f t="shared" si="0"/>
        <v>7501</v>
      </c>
      <c r="J7" s="169">
        <f t="shared" si="0"/>
        <v>7112</v>
      </c>
      <c r="K7" s="169">
        <f t="shared" si="0"/>
        <v>7533</v>
      </c>
      <c r="L7" s="169">
        <f t="shared" si="0"/>
        <v>9235</v>
      </c>
      <c r="M7" s="169">
        <f>SUM(M4:M6)</f>
        <v>9906</v>
      </c>
      <c r="N7" s="169">
        <f>SUM(N4:N6)</f>
        <v>10321</v>
      </c>
      <c r="O7" s="169">
        <v>9416</v>
      </c>
      <c r="P7" s="169">
        <v>8535</v>
      </c>
      <c r="Q7" s="169">
        <v>7274</v>
      </c>
      <c r="R7" s="169">
        <v>6417</v>
      </c>
      <c r="S7" s="169">
        <v>3707</v>
      </c>
      <c r="T7" s="170">
        <f>S7/0.6</f>
        <v>6178.3333333333339</v>
      </c>
    </row>
    <row r="8" spans="1:20">
      <c r="A8" s="163"/>
      <c r="B8" s="163"/>
      <c r="C8" s="163"/>
      <c r="D8" s="163"/>
      <c r="E8" s="163"/>
      <c r="F8" s="163"/>
      <c r="G8" s="163"/>
      <c r="H8" s="163"/>
      <c r="I8" s="163"/>
      <c r="J8" s="163"/>
      <c r="K8" s="163"/>
      <c r="L8" s="163"/>
      <c r="M8" s="163"/>
      <c r="N8" s="163"/>
      <c r="O8" s="171">
        <v>0.5998300764655905</v>
      </c>
      <c r="P8" s="171">
        <v>0.63233743409490339</v>
      </c>
      <c r="Q8" s="171">
        <v>0.6197415452295848</v>
      </c>
      <c r="R8" s="171">
        <v>0.59077450522050801</v>
      </c>
      <c r="S8" s="163"/>
      <c r="T8" s="163"/>
    </row>
    <row r="9" spans="1:20">
      <c r="A9" s="166" t="s">
        <v>198</v>
      </c>
      <c r="B9" s="163"/>
      <c r="C9" s="163"/>
      <c r="D9" s="163"/>
      <c r="E9" s="163"/>
      <c r="F9" s="163"/>
      <c r="G9" s="163"/>
      <c r="H9" s="163"/>
      <c r="I9" s="163"/>
      <c r="J9" s="163"/>
      <c r="K9" s="163"/>
      <c r="L9" s="163"/>
      <c r="M9" s="163"/>
      <c r="N9" s="163"/>
      <c r="O9" s="163"/>
      <c r="P9" s="163"/>
      <c r="Q9" s="163"/>
      <c r="R9" s="163"/>
      <c r="S9" s="163"/>
      <c r="T9" s="163"/>
    </row>
    <row r="10" spans="1:20" hidden="1" outlineLevel="1">
      <c r="A10" s="163" t="s">
        <v>194</v>
      </c>
      <c r="B10" s="163"/>
      <c r="C10" s="163"/>
      <c r="D10" s="163"/>
      <c r="E10" s="167"/>
      <c r="F10" s="167"/>
      <c r="G10" s="167"/>
      <c r="H10" s="167"/>
      <c r="I10" s="167"/>
      <c r="J10" s="167"/>
      <c r="K10" s="167"/>
      <c r="L10" s="167"/>
      <c r="M10" s="167"/>
      <c r="N10" s="167">
        <v>355</v>
      </c>
      <c r="O10" s="167"/>
      <c r="P10" s="167"/>
      <c r="Q10" s="163"/>
      <c r="R10" s="163"/>
      <c r="S10" s="163"/>
      <c r="T10" s="163"/>
    </row>
    <row r="11" spans="1:20" hidden="1" outlineLevel="1">
      <c r="A11" s="163" t="s">
        <v>195</v>
      </c>
      <c r="B11" s="163"/>
      <c r="C11" s="163"/>
      <c r="D11" s="163"/>
      <c r="E11" s="167"/>
      <c r="F11" s="167"/>
      <c r="G11" s="167"/>
      <c r="H11" s="167"/>
      <c r="I11" s="167"/>
      <c r="J11" s="167"/>
      <c r="K11" s="167"/>
      <c r="L11" s="167"/>
      <c r="M11" s="167"/>
      <c r="N11" s="167">
        <v>72</v>
      </c>
      <c r="O11" s="167"/>
      <c r="P11" s="167"/>
      <c r="Q11" s="163"/>
      <c r="R11" s="163"/>
      <c r="S11" s="163"/>
      <c r="T11" s="163"/>
    </row>
    <row r="12" spans="1:20" hidden="1" outlineLevel="1">
      <c r="A12" s="163" t="s">
        <v>196</v>
      </c>
      <c r="B12" s="163"/>
      <c r="C12" s="163"/>
      <c r="D12" s="163"/>
      <c r="E12" s="167"/>
      <c r="F12" s="167"/>
      <c r="G12" s="167"/>
      <c r="H12" s="167"/>
      <c r="I12" s="167"/>
      <c r="J12" s="167"/>
      <c r="K12" s="167"/>
      <c r="L12" s="167"/>
      <c r="M12" s="167"/>
      <c r="N12" s="167">
        <v>30</v>
      </c>
      <c r="O12" s="167"/>
      <c r="P12" s="167"/>
      <c r="Q12" s="163"/>
      <c r="R12" s="163"/>
      <c r="S12" s="163"/>
      <c r="T12" s="163"/>
    </row>
    <row r="13" spans="1:20" collapsed="1">
      <c r="A13" s="169" t="s">
        <v>199</v>
      </c>
      <c r="B13" s="169"/>
      <c r="C13" s="169"/>
      <c r="D13" s="169"/>
      <c r="E13" s="169"/>
      <c r="F13" s="169"/>
      <c r="G13" s="169"/>
      <c r="H13" s="169"/>
      <c r="I13" s="169"/>
      <c r="J13" s="169"/>
      <c r="K13" s="169"/>
      <c r="L13" s="169"/>
      <c r="M13" s="169"/>
      <c r="N13" s="169">
        <f>SUM(N10:N12)</f>
        <v>457</v>
      </c>
      <c r="O13" s="169">
        <v>1577</v>
      </c>
      <c r="P13" s="169">
        <v>2093</v>
      </c>
      <c r="Q13" s="169">
        <v>2854</v>
      </c>
      <c r="R13" s="169">
        <v>4572</v>
      </c>
      <c r="S13" s="169">
        <v>4552</v>
      </c>
      <c r="T13" s="170">
        <f>S13/0.7</f>
        <v>6502.8571428571431</v>
      </c>
    </row>
    <row r="14" spans="1:20">
      <c r="A14" s="163"/>
      <c r="B14" s="163"/>
      <c r="C14" s="163"/>
      <c r="D14" s="163"/>
      <c r="E14" s="163"/>
      <c r="F14" s="163"/>
      <c r="G14" s="163"/>
      <c r="H14" s="163"/>
      <c r="I14" s="163"/>
      <c r="J14" s="163"/>
      <c r="K14" s="163"/>
      <c r="L14" s="163"/>
      <c r="M14" s="163"/>
      <c r="N14" s="163"/>
      <c r="O14" s="171">
        <v>0.71464806594800256</v>
      </c>
      <c r="P14" s="171">
        <v>0.72527472527472525</v>
      </c>
      <c r="Q14" s="171">
        <v>0.69901892081289418</v>
      </c>
      <c r="R14" s="171">
        <v>0.7023184601924759</v>
      </c>
      <c r="S14" s="163"/>
      <c r="T14" s="163"/>
    </row>
    <row r="15" spans="1:20">
      <c r="A15" s="166" t="s">
        <v>200</v>
      </c>
      <c r="B15" s="166"/>
      <c r="C15" s="166"/>
      <c r="D15" s="166"/>
      <c r="E15" s="163"/>
      <c r="F15" s="163"/>
      <c r="G15" s="163"/>
      <c r="H15" s="163"/>
      <c r="I15" s="163"/>
      <c r="J15" s="163"/>
      <c r="K15" s="163"/>
      <c r="L15" s="163"/>
      <c r="M15" s="163"/>
      <c r="N15" s="163"/>
      <c r="O15" s="163"/>
      <c r="P15" s="163"/>
      <c r="Q15" s="163"/>
      <c r="R15" s="163"/>
      <c r="S15" s="163"/>
      <c r="T15" s="163"/>
    </row>
    <row r="16" spans="1:20" hidden="1" outlineLevel="1">
      <c r="A16" s="163" t="s">
        <v>194</v>
      </c>
      <c r="B16" s="163">
        <v>3301</v>
      </c>
      <c r="C16" s="163">
        <v>3540</v>
      </c>
      <c r="D16" s="163">
        <v>3929</v>
      </c>
      <c r="E16" s="167">
        <v>4529</v>
      </c>
      <c r="F16" s="167">
        <v>5650</v>
      </c>
      <c r="G16" s="167">
        <v>7027</v>
      </c>
      <c r="H16" s="167">
        <v>8541</v>
      </c>
      <c r="I16" s="167">
        <v>10507</v>
      </c>
      <c r="J16" s="167">
        <v>11997</v>
      </c>
      <c r="K16" s="167">
        <v>7100</v>
      </c>
      <c r="L16" s="167">
        <v>7963</v>
      </c>
      <c r="M16" s="167">
        <v>8672</v>
      </c>
      <c r="N16" s="167">
        <v>9322</v>
      </c>
      <c r="O16" s="167"/>
      <c r="P16" s="167"/>
      <c r="Q16" s="163"/>
      <c r="R16" s="163"/>
      <c r="S16" s="163"/>
      <c r="T16" s="163"/>
    </row>
    <row r="17" spans="1:20" hidden="1" outlineLevel="1">
      <c r="A17" s="163" t="s">
        <v>195</v>
      </c>
      <c r="B17" s="163"/>
      <c r="C17" s="163"/>
      <c r="D17" s="163"/>
      <c r="E17" s="167"/>
      <c r="F17" s="167"/>
      <c r="G17" s="167"/>
      <c r="H17" s="167"/>
      <c r="I17" s="167"/>
      <c r="J17" s="167"/>
      <c r="K17" s="167">
        <v>4304</v>
      </c>
      <c r="L17" s="167">
        <v>4802</v>
      </c>
      <c r="M17" s="167">
        <v>5194</v>
      </c>
      <c r="N17" s="167">
        <v>5363</v>
      </c>
      <c r="O17" s="167"/>
      <c r="P17" s="167"/>
      <c r="Q17" s="163"/>
      <c r="R17" s="163"/>
      <c r="S17" s="163"/>
      <c r="T17" s="163"/>
    </row>
    <row r="18" spans="1:20" hidden="1" outlineLevel="1">
      <c r="A18" s="163" t="s">
        <v>196</v>
      </c>
      <c r="B18" s="163"/>
      <c r="C18" s="163"/>
      <c r="D18" s="163"/>
      <c r="E18" s="167"/>
      <c r="F18" s="167"/>
      <c r="G18" s="167"/>
      <c r="H18" s="167"/>
      <c r="I18" s="167"/>
      <c r="J18" s="167"/>
      <c r="K18" s="167">
        <v>1688</v>
      </c>
      <c r="L18" s="167">
        <v>2031</v>
      </c>
      <c r="M18" s="167">
        <v>2344</v>
      </c>
      <c r="N18" s="167">
        <v>2457</v>
      </c>
      <c r="O18" s="167"/>
      <c r="P18" s="167"/>
      <c r="Q18" s="163"/>
      <c r="R18" s="163"/>
      <c r="S18" s="163"/>
      <c r="T18" s="163"/>
    </row>
    <row r="19" spans="1:20" collapsed="1">
      <c r="A19" s="168" t="s">
        <v>201</v>
      </c>
      <c r="B19" s="169">
        <f t="shared" ref="B19:L19" si="1">SUM(B16:B18)</f>
        <v>3301</v>
      </c>
      <c r="C19" s="169">
        <f t="shared" si="1"/>
        <v>3540</v>
      </c>
      <c r="D19" s="169">
        <f t="shared" si="1"/>
        <v>3929</v>
      </c>
      <c r="E19" s="169">
        <f t="shared" si="1"/>
        <v>4529</v>
      </c>
      <c r="F19" s="169">
        <f t="shared" si="1"/>
        <v>5650</v>
      </c>
      <c r="G19" s="169">
        <f t="shared" si="1"/>
        <v>7027</v>
      </c>
      <c r="H19" s="169">
        <f t="shared" si="1"/>
        <v>8541</v>
      </c>
      <c r="I19" s="169">
        <f t="shared" si="1"/>
        <v>10507</v>
      </c>
      <c r="J19" s="169">
        <f t="shared" si="1"/>
        <v>11997</v>
      </c>
      <c r="K19" s="169">
        <f t="shared" si="1"/>
        <v>13092</v>
      </c>
      <c r="L19" s="169">
        <f t="shared" si="1"/>
        <v>14796</v>
      </c>
      <c r="M19" s="169">
        <f>SUM(M16:M18)</f>
        <v>16210</v>
      </c>
      <c r="N19" s="169">
        <f>SUM(N16:N18)</f>
        <v>17142</v>
      </c>
      <c r="O19" s="169">
        <v>18206</v>
      </c>
      <c r="P19" s="169">
        <v>18847</v>
      </c>
      <c r="Q19" s="169">
        <v>18862</v>
      </c>
      <c r="R19" s="169">
        <v>19228</v>
      </c>
      <c r="S19" s="169">
        <v>14931</v>
      </c>
      <c r="T19" s="170">
        <f>S19/0.75</f>
        <v>19908</v>
      </c>
    </row>
    <row r="20" spans="1:20">
      <c r="A20" s="163" t="s">
        <v>202</v>
      </c>
      <c r="B20" s="170">
        <f>B7+B13+B19</f>
        <v>8008</v>
      </c>
      <c r="C20" s="170">
        <f t="shared" ref="C20:S20" si="2">C7+C13+C19</f>
        <v>7053</v>
      </c>
      <c r="D20" s="170">
        <f t="shared" si="2"/>
        <v>7199</v>
      </c>
      <c r="E20" s="170">
        <f t="shared" si="2"/>
        <v>8062</v>
      </c>
      <c r="F20" s="170">
        <f t="shared" si="2"/>
        <v>9732</v>
      </c>
      <c r="G20" s="170">
        <f t="shared" si="2"/>
        <v>11924</v>
      </c>
      <c r="H20" s="170">
        <f t="shared" si="2"/>
        <v>14415</v>
      </c>
      <c r="I20" s="170">
        <f t="shared" si="2"/>
        <v>18008</v>
      </c>
      <c r="J20" s="170">
        <f t="shared" si="2"/>
        <v>19109</v>
      </c>
      <c r="K20" s="170">
        <f t="shared" si="2"/>
        <v>20625</v>
      </c>
      <c r="L20" s="170">
        <f t="shared" si="2"/>
        <v>24031</v>
      </c>
      <c r="M20" s="170">
        <f t="shared" si="2"/>
        <v>26116</v>
      </c>
      <c r="N20" s="170">
        <f t="shared" si="2"/>
        <v>27920</v>
      </c>
      <c r="O20" s="170">
        <f t="shared" si="2"/>
        <v>29199</v>
      </c>
      <c r="P20" s="170">
        <f t="shared" si="2"/>
        <v>29475</v>
      </c>
      <c r="Q20" s="170">
        <f t="shared" si="2"/>
        <v>28990</v>
      </c>
      <c r="R20" s="170">
        <f t="shared" si="2"/>
        <v>30217</v>
      </c>
      <c r="S20" s="170">
        <f t="shared" si="2"/>
        <v>23190</v>
      </c>
      <c r="T20" s="170">
        <f>T19+T13+T7</f>
        <v>32589.190476190481</v>
      </c>
    </row>
    <row r="21" spans="1:20">
      <c r="A21" s="163"/>
      <c r="B21" s="163"/>
      <c r="C21" s="163"/>
      <c r="D21" s="163"/>
      <c r="E21" s="163"/>
      <c r="F21" s="163"/>
      <c r="G21" s="163"/>
      <c r="H21" s="163"/>
      <c r="I21" s="163"/>
      <c r="J21" s="163"/>
      <c r="K21" s="163"/>
      <c r="L21" s="163"/>
      <c r="M21" s="163"/>
      <c r="N21" s="163"/>
      <c r="O21" s="171">
        <v>0.74211798308250032</v>
      </c>
      <c r="P21" s="171">
        <v>0.75131320634583754</v>
      </c>
      <c r="Q21" s="171">
        <v>0.74477786024811787</v>
      </c>
      <c r="R21" s="171">
        <v>0.74531932598294159</v>
      </c>
      <c r="S21" s="163"/>
      <c r="T21" s="170"/>
    </row>
    <row r="22" spans="1:20">
      <c r="A22" s="166" t="s">
        <v>203</v>
      </c>
      <c r="B22" s="166"/>
      <c r="C22" s="166"/>
      <c r="D22" s="166"/>
      <c r="E22" s="163"/>
      <c r="F22" s="163"/>
      <c r="G22" s="163"/>
      <c r="H22" s="163"/>
      <c r="I22" s="163"/>
      <c r="J22" s="163"/>
      <c r="K22" s="163"/>
      <c r="L22" s="163"/>
      <c r="M22" s="163"/>
      <c r="N22" s="163"/>
      <c r="O22" s="163"/>
      <c r="P22" s="163"/>
      <c r="Q22" s="163"/>
      <c r="R22" s="163"/>
      <c r="S22" s="163"/>
      <c r="T22" s="163"/>
    </row>
    <row r="23" spans="1:20" hidden="1" outlineLevel="1">
      <c r="A23" s="163" t="s">
        <v>194</v>
      </c>
      <c r="B23" s="163"/>
      <c r="C23" s="163"/>
      <c r="D23" s="163"/>
      <c r="E23" s="167"/>
      <c r="F23" s="167"/>
      <c r="G23" s="167"/>
      <c r="H23" s="167"/>
      <c r="I23" s="167"/>
      <c r="J23" s="167"/>
      <c r="K23" s="167">
        <v>1048</v>
      </c>
      <c r="L23" s="167">
        <v>3351</v>
      </c>
      <c r="M23" s="167">
        <v>3037</v>
      </c>
      <c r="N23" s="167">
        <v>2604</v>
      </c>
      <c r="O23" s="167"/>
      <c r="P23" s="167"/>
      <c r="Q23" s="163"/>
      <c r="R23" s="163"/>
      <c r="S23" s="163"/>
      <c r="T23" s="163"/>
    </row>
    <row r="24" spans="1:20" hidden="1" outlineLevel="1">
      <c r="A24" s="163" t="s">
        <v>195</v>
      </c>
      <c r="B24" s="163"/>
      <c r="C24" s="163"/>
      <c r="D24" s="163"/>
      <c r="E24" s="167"/>
      <c r="F24" s="167"/>
      <c r="G24" s="167"/>
      <c r="H24" s="167"/>
      <c r="I24" s="167"/>
      <c r="J24" s="167"/>
      <c r="K24" s="167">
        <v>825</v>
      </c>
      <c r="L24" s="167">
        <v>2341</v>
      </c>
      <c r="M24" s="167">
        <v>2010</v>
      </c>
      <c r="N24" s="167">
        <v>1594</v>
      </c>
      <c r="O24" s="167"/>
      <c r="P24" s="167"/>
      <c r="Q24" s="163"/>
      <c r="R24" s="163"/>
      <c r="S24" s="163"/>
      <c r="T24" s="163"/>
    </row>
    <row r="25" spans="1:20" hidden="1" outlineLevel="1">
      <c r="A25" s="163" t="s">
        <v>196</v>
      </c>
      <c r="B25" s="163"/>
      <c r="C25" s="163"/>
      <c r="D25" s="163"/>
      <c r="E25" s="167"/>
      <c r="F25" s="167"/>
      <c r="G25" s="167"/>
      <c r="H25" s="167"/>
      <c r="I25" s="167"/>
      <c r="J25" s="167"/>
      <c r="K25" s="167">
        <v>417</v>
      </c>
      <c r="L25" s="167">
        <v>1252</v>
      </c>
      <c r="M25" s="167">
        <v>1255</v>
      </c>
      <c r="N25" s="167">
        <v>1148</v>
      </c>
      <c r="O25" s="167"/>
      <c r="P25" s="167"/>
      <c r="Q25" s="163"/>
      <c r="R25" s="163"/>
      <c r="S25" s="163"/>
      <c r="T25" s="163"/>
    </row>
    <row r="26" spans="1:20" collapsed="1">
      <c r="A26" s="168" t="s">
        <v>204</v>
      </c>
      <c r="B26" s="168"/>
      <c r="C26" s="168"/>
      <c r="D26" s="168"/>
      <c r="E26" s="169">
        <f t="shared" ref="E26:L26" si="3">SUM(E23:E25)</f>
        <v>0</v>
      </c>
      <c r="F26" s="169">
        <f t="shared" si="3"/>
        <v>0</v>
      </c>
      <c r="G26" s="169">
        <f t="shared" si="3"/>
        <v>0</v>
      </c>
      <c r="H26" s="169">
        <f t="shared" si="3"/>
        <v>0</v>
      </c>
      <c r="I26" s="169">
        <f t="shared" si="3"/>
        <v>0</v>
      </c>
      <c r="J26" s="169">
        <f t="shared" si="3"/>
        <v>0</v>
      </c>
      <c r="K26" s="169">
        <f t="shared" si="3"/>
        <v>2290</v>
      </c>
      <c r="L26" s="169">
        <f t="shared" si="3"/>
        <v>6944</v>
      </c>
      <c r="M26" s="169">
        <f>SUM(M23:M25)</f>
        <v>6302</v>
      </c>
      <c r="N26" s="169">
        <f>SUM(N23:N25)</f>
        <v>5346</v>
      </c>
      <c r="O26" s="169">
        <v>5373</v>
      </c>
      <c r="P26" s="169">
        <v>5205</v>
      </c>
      <c r="Q26" s="169">
        <v>4669</v>
      </c>
      <c r="R26" s="169">
        <v>4152</v>
      </c>
      <c r="S26" s="169">
        <v>2877</v>
      </c>
      <c r="T26" s="170">
        <f>S26/0.73</f>
        <v>3941.0958904109589</v>
      </c>
    </row>
    <row r="27" spans="1:20">
      <c r="A27" s="163"/>
      <c r="B27" s="163"/>
      <c r="C27" s="163"/>
      <c r="D27" s="163"/>
      <c r="E27" s="163"/>
      <c r="F27" s="163"/>
      <c r="G27" s="163"/>
      <c r="H27" s="163"/>
      <c r="I27" s="163"/>
      <c r="J27" s="163"/>
      <c r="K27" s="163"/>
      <c r="L27" s="163"/>
      <c r="M27" s="163"/>
      <c r="N27" s="163"/>
      <c r="O27" s="171">
        <v>0.72715428996836029</v>
      </c>
      <c r="P27" s="171">
        <v>0.72968299711815565</v>
      </c>
      <c r="Q27" s="171">
        <v>0.72520882415934884</v>
      </c>
      <c r="R27" s="171">
        <v>0.73169556840077077</v>
      </c>
      <c r="S27" s="163"/>
      <c r="T27" s="163"/>
    </row>
    <row r="28" spans="1:20">
      <c r="A28" s="166" t="s">
        <v>205</v>
      </c>
      <c r="B28" s="166"/>
      <c r="C28" s="166"/>
      <c r="D28" s="166"/>
      <c r="E28" s="163"/>
      <c r="F28" s="163"/>
      <c r="G28" s="163"/>
      <c r="H28" s="163"/>
      <c r="I28" s="163"/>
      <c r="J28" s="163"/>
      <c r="K28" s="163"/>
      <c r="L28" s="163"/>
      <c r="M28" s="163"/>
      <c r="N28" s="163"/>
      <c r="O28" s="163"/>
      <c r="P28" s="163"/>
      <c r="Q28" s="163"/>
      <c r="R28" s="163"/>
      <c r="S28" s="163"/>
      <c r="T28" s="163"/>
    </row>
    <row r="29" spans="1:20" hidden="1" outlineLevel="1">
      <c r="A29" s="163" t="s">
        <v>194</v>
      </c>
      <c r="B29" s="163">
        <v>2257</v>
      </c>
      <c r="C29" s="163">
        <v>1982</v>
      </c>
      <c r="D29" s="163">
        <v>1761</v>
      </c>
      <c r="E29" s="167">
        <v>2094</v>
      </c>
      <c r="F29" s="167">
        <v>2387</v>
      </c>
      <c r="G29" s="167">
        <v>2847</v>
      </c>
      <c r="H29" s="167">
        <v>3793</v>
      </c>
      <c r="I29" s="167">
        <v>4601</v>
      </c>
      <c r="J29" s="167">
        <v>4386</v>
      </c>
      <c r="K29" s="167">
        <v>1967</v>
      </c>
      <c r="L29" s="167">
        <v>2376</v>
      </c>
      <c r="M29" s="167">
        <v>2420</v>
      </c>
      <c r="N29" s="172">
        <v>1973</v>
      </c>
      <c r="O29" s="167"/>
      <c r="P29" s="167"/>
      <c r="Q29" s="163"/>
      <c r="R29" s="163"/>
      <c r="S29" s="163"/>
      <c r="T29" s="163"/>
    </row>
    <row r="30" spans="1:20" hidden="1" outlineLevel="1">
      <c r="A30" s="163" t="s">
        <v>195</v>
      </c>
      <c r="B30" s="163">
        <v>284</v>
      </c>
      <c r="C30" s="163">
        <v>321</v>
      </c>
      <c r="D30" s="163">
        <v>257</v>
      </c>
      <c r="E30" s="167"/>
      <c r="F30" s="167"/>
      <c r="G30" s="167"/>
      <c r="H30" s="167"/>
      <c r="I30" s="167"/>
      <c r="J30" s="167"/>
      <c r="K30" s="167">
        <v>1346</v>
      </c>
      <c r="L30" s="167">
        <v>1493</v>
      </c>
      <c r="M30" s="167">
        <v>1473</v>
      </c>
      <c r="N30" s="172">
        <v>1170</v>
      </c>
      <c r="O30" s="167"/>
      <c r="P30" s="167"/>
      <c r="Q30" s="163"/>
      <c r="R30" s="163"/>
      <c r="S30" s="163"/>
      <c r="T30" s="163"/>
    </row>
    <row r="31" spans="1:20" hidden="1" outlineLevel="1">
      <c r="A31" s="163" t="s">
        <v>196</v>
      </c>
      <c r="B31" s="163">
        <v>412</v>
      </c>
      <c r="C31" s="163">
        <v>317</v>
      </c>
      <c r="D31" s="163">
        <v>258</v>
      </c>
      <c r="E31" s="167"/>
      <c r="F31" s="167"/>
      <c r="G31" s="167"/>
      <c r="H31" s="167"/>
      <c r="I31" s="167"/>
      <c r="J31" s="167"/>
      <c r="K31" s="167">
        <v>592</v>
      </c>
      <c r="L31" s="167">
        <v>778</v>
      </c>
      <c r="M31" s="167">
        <v>810</v>
      </c>
      <c r="N31" s="172">
        <v>771</v>
      </c>
      <c r="O31" s="167"/>
      <c r="P31" s="167"/>
      <c r="Q31" s="163"/>
      <c r="R31" s="163"/>
      <c r="S31" s="163"/>
      <c r="T31" s="163"/>
    </row>
    <row r="32" spans="1:20" collapsed="1">
      <c r="A32" s="168" t="s">
        <v>206</v>
      </c>
      <c r="B32" s="169">
        <f t="shared" ref="B32:L32" si="4">SUM(B29:B31)</f>
        <v>2953</v>
      </c>
      <c r="C32" s="169">
        <f t="shared" si="4"/>
        <v>2620</v>
      </c>
      <c r="D32" s="169">
        <f t="shared" si="4"/>
        <v>2276</v>
      </c>
      <c r="E32" s="169">
        <f t="shared" si="4"/>
        <v>2094</v>
      </c>
      <c r="F32" s="169">
        <f t="shared" si="4"/>
        <v>2387</v>
      </c>
      <c r="G32" s="169">
        <f t="shared" si="4"/>
        <v>2847</v>
      </c>
      <c r="H32" s="169">
        <f t="shared" si="4"/>
        <v>3793</v>
      </c>
      <c r="I32" s="169">
        <f t="shared" si="4"/>
        <v>4601</v>
      </c>
      <c r="J32" s="169">
        <f t="shared" si="4"/>
        <v>4386</v>
      </c>
      <c r="K32" s="169">
        <f t="shared" si="4"/>
        <v>3905</v>
      </c>
      <c r="L32" s="169">
        <f t="shared" si="4"/>
        <v>4647</v>
      </c>
      <c r="M32" s="169">
        <f>SUM(M29:M31)</f>
        <v>4703</v>
      </c>
      <c r="N32" s="173">
        <f>SUM(N29:N31)</f>
        <v>3914</v>
      </c>
      <c r="O32" s="173">
        <v>3701</v>
      </c>
      <c r="P32" s="173">
        <v>3547</v>
      </c>
      <c r="Q32" s="173">
        <v>3388</v>
      </c>
      <c r="R32" s="173">
        <v>3358</v>
      </c>
      <c r="S32" s="173">
        <v>2512</v>
      </c>
      <c r="T32" s="170">
        <f>S32/0.73</f>
        <v>3441.0958904109589</v>
      </c>
    </row>
    <row r="33" spans="1:20">
      <c r="A33" s="163"/>
      <c r="B33" s="163"/>
      <c r="C33" s="163"/>
      <c r="D33" s="163"/>
      <c r="E33" s="163"/>
      <c r="F33" s="163"/>
      <c r="G33" s="163"/>
      <c r="H33" s="163"/>
      <c r="I33" s="163"/>
      <c r="J33" s="163"/>
      <c r="K33" s="163"/>
      <c r="L33" s="163"/>
      <c r="M33" s="163"/>
      <c r="N33" s="163"/>
      <c r="O33" s="171">
        <v>0.74601459065117537</v>
      </c>
      <c r="P33" s="171">
        <v>0.74654637722018602</v>
      </c>
      <c r="Q33" s="171">
        <v>0.74262101534828806</v>
      </c>
      <c r="R33" s="171">
        <v>0.73377010125074449</v>
      </c>
      <c r="S33" s="163"/>
      <c r="T33" s="163"/>
    </row>
    <row r="34" spans="1:20" ht="15.75" thickBot="1">
      <c r="A34" s="174" t="s">
        <v>207</v>
      </c>
      <c r="B34" s="175">
        <f t="shared" ref="B34:N34" si="5">B7+B13+B19+B26+B32</f>
        <v>10961</v>
      </c>
      <c r="C34" s="175">
        <f t="shared" si="5"/>
        <v>9673</v>
      </c>
      <c r="D34" s="175">
        <f t="shared" si="5"/>
        <v>9475</v>
      </c>
      <c r="E34" s="175">
        <f t="shared" si="5"/>
        <v>10156</v>
      </c>
      <c r="F34" s="175">
        <f t="shared" si="5"/>
        <v>12119</v>
      </c>
      <c r="G34" s="175">
        <f t="shared" si="5"/>
        <v>14771</v>
      </c>
      <c r="H34" s="175">
        <f t="shared" si="5"/>
        <v>18208</v>
      </c>
      <c r="I34" s="175">
        <f t="shared" si="5"/>
        <v>22609</v>
      </c>
      <c r="J34" s="175">
        <f t="shared" si="5"/>
        <v>23495</v>
      </c>
      <c r="K34" s="175">
        <f t="shared" si="5"/>
        <v>26820</v>
      </c>
      <c r="L34" s="175">
        <f t="shared" si="5"/>
        <v>35622</v>
      </c>
      <c r="M34" s="175">
        <f t="shared" si="5"/>
        <v>37121</v>
      </c>
      <c r="N34" s="175">
        <f t="shared" si="5"/>
        <v>37180</v>
      </c>
      <c r="O34" s="175">
        <f>O7+O13+O19+O26+O32</f>
        <v>38273</v>
      </c>
      <c r="P34" s="175">
        <f t="shared" ref="P34:T34" si="6">P7+P13+P19+P26+P32</f>
        <v>38227</v>
      </c>
      <c r="Q34" s="175">
        <f t="shared" si="6"/>
        <v>37047</v>
      </c>
      <c r="R34" s="175">
        <f t="shared" si="6"/>
        <v>37727</v>
      </c>
      <c r="S34" s="175">
        <f t="shared" si="6"/>
        <v>28579</v>
      </c>
      <c r="T34" s="175">
        <f t="shared" si="6"/>
        <v>39971.382257012396</v>
      </c>
    </row>
    <row r="35" spans="1:20" ht="15.75" thickTop="1">
      <c r="A35" s="163"/>
      <c r="B35" s="163"/>
      <c r="C35" s="163"/>
      <c r="D35" s="163"/>
      <c r="E35" s="163"/>
      <c r="F35" s="163"/>
      <c r="G35" s="163"/>
      <c r="H35" s="163"/>
      <c r="I35" s="163"/>
      <c r="J35" s="163"/>
      <c r="K35" s="163"/>
      <c r="L35" s="163"/>
      <c r="M35" s="163"/>
      <c r="N35" s="163"/>
      <c r="O35" s="163"/>
      <c r="P35" s="163"/>
      <c r="Q35" s="163"/>
      <c r="R35" s="163"/>
      <c r="S35" s="163"/>
      <c r="T35" s="163">
        <f>T34/R34-1</f>
        <v>5.9490080234643417E-2</v>
      </c>
    </row>
    <row r="36" spans="1:20">
      <c r="A36" s="164" t="s">
        <v>208</v>
      </c>
      <c r="B36" s="164"/>
      <c r="C36" s="164"/>
      <c r="D36" s="164"/>
      <c r="E36" s="165"/>
      <c r="F36" s="165"/>
      <c r="G36" s="165"/>
      <c r="H36" s="165"/>
      <c r="I36" s="165"/>
      <c r="J36" s="165"/>
      <c r="K36" s="165"/>
      <c r="L36" s="165"/>
      <c r="M36" s="165"/>
      <c r="N36" s="165"/>
      <c r="O36" s="165"/>
      <c r="P36" s="165"/>
      <c r="Q36" s="165"/>
      <c r="R36" s="165"/>
      <c r="S36" s="165"/>
      <c r="T36" s="163"/>
    </row>
    <row r="37" spans="1:20">
      <c r="A37" s="163" t="s">
        <v>198</v>
      </c>
      <c r="B37" s="167"/>
      <c r="C37" s="167"/>
      <c r="D37" s="167"/>
      <c r="E37" s="167"/>
      <c r="F37" s="167"/>
      <c r="G37" s="167"/>
      <c r="H37" s="167"/>
      <c r="I37" s="167"/>
      <c r="J37" s="167"/>
      <c r="K37" s="167"/>
      <c r="L37" s="167"/>
      <c r="M37" s="167"/>
      <c r="N37" s="167"/>
      <c r="O37" s="167"/>
      <c r="P37" s="167">
        <v>1072</v>
      </c>
      <c r="Q37" s="167">
        <v>1468</v>
      </c>
      <c r="R37" s="167">
        <v>1901</v>
      </c>
      <c r="S37" s="167">
        <v>1844</v>
      </c>
      <c r="T37" s="163"/>
    </row>
    <row r="38" spans="1:20">
      <c r="A38" s="163" t="s">
        <v>209</v>
      </c>
      <c r="B38" s="167"/>
      <c r="C38" s="167"/>
      <c r="D38" s="167"/>
      <c r="E38" s="167"/>
      <c r="F38" s="167"/>
      <c r="G38" s="167"/>
      <c r="H38" s="167"/>
      <c r="I38" s="167"/>
      <c r="J38" s="167"/>
      <c r="K38" s="167"/>
      <c r="L38" s="167"/>
      <c r="M38" s="167"/>
      <c r="N38" s="167"/>
      <c r="O38" s="167"/>
      <c r="P38" s="167">
        <v>1130</v>
      </c>
      <c r="Q38" s="167">
        <v>1077</v>
      </c>
      <c r="R38" s="167">
        <v>984</v>
      </c>
      <c r="S38" s="167">
        <v>686</v>
      </c>
      <c r="T38" s="163"/>
    </row>
    <row r="39" spans="1:20">
      <c r="A39" s="163" t="s">
        <v>210</v>
      </c>
      <c r="B39" s="167"/>
      <c r="C39" s="167"/>
      <c r="D39" s="167"/>
      <c r="E39" s="167"/>
      <c r="F39" s="167"/>
      <c r="G39" s="167"/>
      <c r="H39" s="167"/>
      <c r="I39" s="167"/>
      <c r="J39" s="167"/>
      <c r="K39" s="167"/>
      <c r="L39" s="167"/>
      <c r="M39" s="167"/>
      <c r="N39" s="167"/>
      <c r="O39" s="167"/>
      <c r="P39" s="167">
        <v>6398</v>
      </c>
      <c r="Q39" s="167">
        <v>6570</v>
      </c>
      <c r="R39" s="167">
        <v>6886</v>
      </c>
      <c r="S39" s="167">
        <v>5196</v>
      </c>
      <c r="T39" s="163"/>
    </row>
    <row r="40" spans="1:20">
      <c r="A40" s="163" t="s">
        <v>211</v>
      </c>
      <c r="B40" s="167"/>
      <c r="C40" s="167"/>
      <c r="D40" s="167"/>
      <c r="E40" s="167"/>
      <c r="F40" s="167"/>
      <c r="G40" s="167"/>
      <c r="H40" s="167"/>
      <c r="I40" s="167"/>
      <c r="J40" s="167"/>
      <c r="K40" s="167"/>
      <c r="L40" s="167"/>
      <c r="M40" s="167"/>
      <c r="N40" s="167"/>
      <c r="O40" s="167"/>
      <c r="P40" s="167">
        <v>2249</v>
      </c>
      <c r="Q40" s="167">
        <v>2031</v>
      </c>
      <c r="R40" s="167">
        <v>1623</v>
      </c>
      <c r="S40" s="167">
        <v>1097</v>
      </c>
      <c r="T40" s="163"/>
    </row>
    <row r="41" spans="1:20">
      <c r="A41" s="163" t="s">
        <v>212</v>
      </c>
      <c r="B41" s="167"/>
      <c r="C41" s="167"/>
      <c r="D41" s="167"/>
      <c r="E41" s="167"/>
      <c r="F41" s="167"/>
      <c r="G41" s="167"/>
      <c r="H41" s="167"/>
      <c r="I41" s="167"/>
      <c r="J41" s="167"/>
      <c r="K41" s="167"/>
      <c r="L41" s="167"/>
      <c r="M41" s="167"/>
      <c r="N41" s="167"/>
      <c r="O41" s="167"/>
      <c r="P41" s="167">
        <v>885</v>
      </c>
      <c r="Q41" s="167">
        <v>867</v>
      </c>
      <c r="R41" s="167">
        <v>820</v>
      </c>
      <c r="S41" s="167">
        <v>479</v>
      </c>
      <c r="T41" s="163"/>
    </row>
    <row r="42" spans="1:20">
      <c r="A42" s="163" t="s">
        <v>213</v>
      </c>
      <c r="B42" s="167"/>
      <c r="C42" s="167"/>
      <c r="D42" s="167"/>
      <c r="E42" s="167"/>
      <c r="F42" s="167"/>
      <c r="G42" s="167"/>
      <c r="H42" s="167"/>
      <c r="I42" s="167"/>
      <c r="J42" s="167"/>
      <c r="K42" s="167"/>
      <c r="L42" s="167"/>
      <c r="M42" s="167"/>
      <c r="N42" s="167"/>
      <c r="O42" s="167"/>
      <c r="P42" s="167">
        <v>2810</v>
      </c>
      <c r="Q42" s="167">
        <v>2634</v>
      </c>
      <c r="R42" s="167">
        <v>2668</v>
      </c>
      <c r="S42" s="167">
        <v>2023</v>
      </c>
      <c r="T42" s="163"/>
    </row>
    <row r="43" spans="1:20">
      <c r="A43" s="163"/>
      <c r="B43" s="163"/>
      <c r="C43" s="163"/>
      <c r="D43" s="163"/>
      <c r="E43" s="167"/>
      <c r="F43" s="167"/>
      <c r="G43" s="167"/>
      <c r="H43" s="167"/>
      <c r="I43" s="167"/>
      <c r="J43" s="167"/>
      <c r="K43" s="167"/>
      <c r="L43" s="167"/>
      <c r="M43" s="167"/>
      <c r="N43" s="172"/>
      <c r="O43" s="167"/>
      <c r="P43" s="167"/>
      <c r="Q43" s="163"/>
      <c r="R43" s="163"/>
      <c r="S43" s="163"/>
      <c r="T43" s="163"/>
    </row>
    <row r="44" spans="1:20">
      <c r="A44" s="163" t="s">
        <v>214</v>
      </c>
      <c r="B44" s="163"/>
      <c r="C44" s="163"/>
      <c r="D44" s="163"/>
      <c r="E44" s="167"/>
      <c r="F44" s="167"/>
      <c r="G44" s="167"/>
      <c r="H44" s="167"/>
      <c r="I44" s="167"/>
      <c r="J44" s="167"/>
      <c r="K44" s="167"/>
      <c r="L44" s="167"/>
      <c r="M44" s="167"/>
      <c r="N44" s="176">
        <f>N13/N20</f>
        <v>1.6368194842406876E-2</v>
      </c>
      <c r="O44" s="176">
        <f t="shared" ref="O44:S44" si="7">O13/O20</f>
        <v>5.4008698928045482E-2</v>
      </c>
      <c r="P44" s="176">
        <f t="shared" si="7"/>
        <v>7.1009329940627655E-2</v>
      </c>
      <c r="Q44" s="176">
        <f t="shared" si="7"/>
        <v>9.8447740600206973E-2</v>
      </c>
      <c r="R44" s="176">
        <f t="shared" si="7"/>
        <v>0.15130555647483204</v>
      </c>
      <c r="S44" s="176">
        <f t="shared" si="7"/>
        <v>0.19629150495903408</v>
      </c>
      <c r="T44" s="163"/>
    </row>
    <row r="45" spans="1:20">
      <c r="A45" s="163"/>
      <c r="B45" s="163"/>
      <c r="C45" s="163"/>
      <c r="D45" s="163"/>
      <c r="E45" s="167"/>
      <c r="F45" s="167"/>
      <c r="G45" s="167"/>
      <c r="H45" s="167"/>
      <c r="I45" s="167"/>
      <c r="J45" s="167"/>
      <c r="K45" s="167"/>
      <c r="L45" s="167"/>
      <c r="M45" s="167"/>
      <c r="N45" s="172"/>
      <c r="O45" s="167"/>
      <c r="P45" s="167"/>
      <c r="Q45" s="163"/>
      <c r="R45" s="163"/>
      <c r="S45" s="163"/>
      <c r="T45" s="163"/>
    </row>
    <row r="46" spans="1:20">
      <c r="A46" s="163" t="s">
        <v>215</v>
      </c>
      <c r="B46" s="163"/>
      <c r="C46" s="163"/>
      <c r="D46" s="163"/>
      <c r="E46" s="167"/>
      <c r="F46" s="167"/>
      <c r="G46" s="167"/>
      <c r="H46" s="167"/>
      <c r="I46" s="167"/>
      <c r="J46" s="167"/>
      <c r="K46" s="167"/>
      <c r="L46" s="167"/>
      <c r="M46" s="167"/>
      <c r="N46" s="172">
        <f>N44*N39+N37</f>
        <v>0</v>
      </c>
      <c r="O46" s="172">
        <f t="shared" ref="O46:S46" si="8">O44*O39+O37</f>
        <v>0</v>
      </c>
      <c r="P46" s="172">
        <f t="shared" si="8"/>
        <v>1526.3176929601357</v>
      </c>
      <c r="Q46" s="172">
        <f t="shared" si="8"/>
        <v>2114.8016557433598</v>
      </c>
      <c r="R46" s="172">
        <f t="shared" si="8"/>
        <v>2942.8900618856933</v>
      </c>
      <c r="S46" s="172">
        <f t="shared" si="8"/>
        <v>2863.9306597671412</v>
      </c>
      <c r="T46" s="163"/>
    </row>
    <row r="47" spans="1:20">
      <c r="A47" s="163" t="s">
        <v>216</v>
      </c>
      <c r="B47" s="163"/>
      <c r="C47" s="163"/>
      <c r="D47" s="163"/>
      <c r="E47" s="167"/>
      <c r="F47" s="167"/>
      <c r="G47" s="167"/>
      <c r="H47" s="167"/>
      <c r="I47" s="167"/>
      <c r="J47" s="167"/>
      <c r="K47" s="167"/>
      <c r="L47" s="167"/>
      <c r="M47" s="167"/>
      <c r="N47" s="172">
        <f>(1-N44)*N39+N38</f>
        <v>0</v>
      </c>
      <c r="O47" s="172">
        <f t="shared" ref="O47:S47" si="9">(1-O44)*O39+O38</f>
        <v>0</v>
      </c>
      <c r="P47" s="172">
        <f t="shared" si="9"/>
        <v>7073.6823070398641</v>
      </c>
      <c r="Q47" s="172">
        <f t="shared" si="9"/>
        <v>7000.1983442566398</v>
      </c>
      <c r="R47" s="172">
        <f t="shared" si="9"/>
        <v>6828.1099381143067</v>
      </c>
      <c r="S47" s="172">
        <f t="shared" si="9"/>
        <v>4862.0693402328588</v>
      </c>
      <c r="T47" s="163"/>
    </row>
    <row r="48" spans="1:20">
      <c r="A48" s="163" t="s">
        <v>217</v>
      </c>
      <c r="B48" s="163"/>
      <c r="C48" s="163"/>
      <c r="D48" s="163"/>
      <c r="E48" s="167"/>
      <c r="F48" s="167"/>
      <c r="G48" s="167"/>
      <c r="H48" s="167"/>
      <c r="I48" s="167"/>
      <c r="J48" s="167"/>
      <c r="K48" s="167"/>
      <c r="L48" s="167"/>
      <c r="M48" s="167"/>
      <c r="N48" s="172"/>
      <c r="O48" s="167"/>
      <c r="P48" s="167">
        <f>P13-P46</f>
        <v>566.68230703986433</v>
      </c>
      <c r="Q48" s="167">
        <f t="shared" ref="Q48:S48" si="10">Q13-Q46</f>
        <v>739.19834425664021</v>
      </c>
      <c r="R48" s="167">
        <f t="shared" si="10"/>
        <v>1629.1099381143067</v>
      </c>
      <c r="S48" s="167">
        <f t="shared" si="10"/>
        <v>1688.0693402328588</v>
      </c>
      <c r="T48" s="163"/>
    </row>
    <row r="49" spans="1:24">
      <c r="A49" s="163" t="s">
        <v>218</v>
      </c>
      <c r="B49" s="163"/>
      <c r="C49" s="163"/>
      <c r="D49" s="163"/>
      <c r="E49" s="167"/>
      <c r="F49" s="167"/>
      <c r="G49" s="167"/>
      <c r="H49" s="167"/>
      <c r="I49" s="167"/>
      <c r="J49" s="167"/>
      <c r="K49" s="167"/>
      <c r="L49" s="167"/>
      <c r="M49" s="167"/>
      <c r="N49" s="172"/>
      <c r="O49" s="167"/>
      <c r="P49" s="171">
        <f>P48/P13</f>
        <v>0.27075122171039862</v>
      </c>
      <c r="Q49" s="171">
        <f t="shared" ref="Q49:S49" si="11">Q48/Q13</f>
        <v>0.25900432524759642</v>
      </c>
      <c r="R49" s="171">
        <f t="shared" si="11"/>
        <v>0.35632325855518521</v>
      </c>
      <c r="S49" s="171">
        <f t="shared" si="11"/>
        <v>0.37084124346064562</v>
      </c>
      <c r="T49" s="163"/>
      <c r="U49" s="163"/>
      <c r="V49" s="163"/>
      <c r="W49" s="163"/>
      <c r="X49" s="163"/>
    </row>
    <row r="50" spans="1:24">
      <c r="A50" s="163" t="s">
        <v>219</v>
      </c>
      <c r="B50" s="163"/>
      <c r="C50" s="163"/>
      <c r="D50" s="163"/>
      <c r="E50" s="167"/>
      <c r="F50" s="167"/>
      <c r="G50" s="167"/>
      <c r="H50" s="167"/>
      <c r="I50" s="167"/>
      <c r="J50" s="167"/>
      <c r="K50" s="167"/>
      <c r="L50" s="167"/>
      <c r="M50" s="167"/>
      <c r="N50" s="172"/>
      <c r="O50" s="167"/>
      <c r="P50" s="167">
        <f>(P20-P13)-P47</f>
        <v>20308.317692960136</v>
      </c>
      <c r="Q50" s="167">
        <f t="shared" ref="Q50:S50" si="12">(Q20-Q13)-Q47</f>
        <v>19135.801655743358</v>
      </c>
      <c r="R50" s="167">
        <f t="shared" si="12"/>
        <v>18816.890061885693</v>
      </c>
      <c r="S50" s="167">
        <f t="shared" si="12"/>
        <v>13775.930659767142</v>
      </c>
      <c r="T50" s="163"/>
      <c r="U50" s="163"/>
      <c r="V50" s="163"/>
      <c r="W50" s="163"/>
      <c r="X50" s="163"/>
    </row>
    <row r="51" spans="1:24">
      <c r="A51" s="163" t="s">
        <v>220</v>
      </c>
      <c r="B51" s="163"/>
      <c r="C51" s="163"/>
      <c r="D51" s="163"/>
      <c r="E51" s="167"/>
      <c r="F51" s="167"/>
      <c r="G51" s="167"/>
      <c r="H51" s="167"/>
      <c r="I51" s="167"/>
      <c r="J51" s="167"/>
      <c r="K51" s="167"/>
      <c r="L51" s="167"/>
      <c r="M51" s="167"/>
      <c r="N51" s="172"/>
      <c r="O51" s="167"/>
      <c r="P51" s="171">
        <f>P50/SUM(P7,P19)</f>
        <v>0.741666704147255</v>
      </c>
      <c r="Q51" s="171">
        <f t="shared" ref="Q51:S51" si="13">Q50/SUM(Q7,Q19)</f>
        <v>0.73216259778632375</v>
      </c>
      <c r="R51" s="171">
        <f t="shared" si="13"/>
        <v>0.73374498194134108</v>
      </c>
      <c r="S51" s="171">
        <f t="shared" si="13"/>
        <v>0.73913137996389855</v>
      </c>
      <c r="T51" s="163"/>
      <c r="U51" s="163"/>
      <c r="V51" s="163"/>
      <c r="W51" s="163"/>
      <c r="X51" s="163"/>
    </row>
    <row r="52" spans="1:24">
      <c r="A52" s="163"/>
      <c r="B52" s="163"/>
      <c r="C52" s="163"/>
      <c r="D52" s="163"/>
      <c r="E52" s="167"/>
      <c r="F52" s="167"/>
      <c r="G52" s="167"/>
      <c r="H52" s="167"/>
      <c r="I52" s="167"/>
      <c r="J52" s="167"/>
      <c r="K52" s="167"/>
      <c r="L52" s="167"/>
      <c r="M52" s="167"/>
      <c r="N52" s="172"/>
      <c r="O52" s="167"/>
      <c r="P52" s="167"/>
      <c r="Q52" s="163"/>
      <c r="R52" s="163"/>
      <c r="S52" s="163"/>
      <c r="T52" s="163"/>
      <c r="U52" s="163"/>
      <c r="V52" s="163"/>
      <c r="W52" s="163"/>
      <c r="X52" s="163"/>
    </row>
    <row r="53" spans="1:24">
      <c r="A53" s="164" t="s">
        <v>221</v>
      </c>
      <c r="B53" s="164"/>
      <c r="C53" s="164"/>
      <c r="D53" s="164"/>
      <c r="E53" s="165"/>
      <c r="F53" s="165"/>
      <c r="G53" s="165"/>
      <c r="H53" s="165"/>
      <c r="I53" s="165"/>
      <c r="J53" s="165"/>
      <c r="K53" s="165"/>
      <c r="L53" s="165"/>
      <c r="M53" s="165"/>
      <c r="N53" s="165"/>
      <c r="O53" s="165"/>
      <c r="P53" s="165"/>
      <c r="Q53" s="165"/>
      <c r="R53" s="165"/>
      <c r="S53" s="165"/>
      <c r="T53" s="163"/>
      <c r="U53" s="163"/>
      <c r="V53" s="163"/>
      <c r="W53" s="163"/>
      <c r="X53" s="163"/>
    </row>
    <row r="54" spans="1:24">
      <c r="A54" s="163" t="s">
        <v>222</v>
      </c>
      <c r="B54" s="163"/>
      <c r="C54" s="171"/>
      <c r="D54" s="171"/>
      <c r="E54" s="171"/>
      <c r="F54" s="171"/>
      <c r="G54" s="171"/>
      <c r="H54" s="171"/>
      <c r="I54" s="171"/>
      <c r="J54" s="171"/>
      <c r="K54" s="171"/>
      <c r="L54" s="171"/>
      <c r="M54" s="171"/>
      <c r="N54" s="171"/>
      <c r="O54" s="171">
        <f>O13/N13-1</f>
        <v>2.4507658643326038</v>
      </c>
      <c r="P54" s="171">
        <f t="shared" ref="P54:R54" si="14">P13/O13-1</f>
        <v>0.32720355104629051</v>
      </c>
      <c r="Q54" s="171">
        <f t="shared" si="14"/>
        <v>0.36359292881032013</v>
      </c>
      <c r="R54" s="171">
        <f t="shared" si="14"/>
        <v>0.60196215837421163</v>
      </c>
      <c r="S54" s="171">
        <f>T13/R13-1</f>
        <v>0.42232220972378465</v>
      </c>
      <c r="T54" s="163"/>
      <c r="U54" s="163"/>
      <c r="V54" s="163"/>
      <c r="W54" s="163"/>
      <c r="X54" s="163"/>
    </row>
    <row r="55" spans="1:24">
      <c r="A55" s="163" t="s">
        <v>223</v>
      </c>
      <c r="B55" s="176"/>
      <c r="C55" s="176">
        <f t="shared" ref="C55:M55" si="15">C7/B7-1</f>
        <v>-0.25366475462077753</v>
      </c>
      <c r="D55" s="176">
        <f t="shared" si="15"/>
        <v>-6.9171648163962374E-2</v>
      </c>
      <c r="E55" s="176">
        <f t="shared" si="15"/>
        <v>8.0428134556574937E-2</v>
      </c>
      <c r="F55" s="176">
        <f t="shared" si="15"/>
        <v>0.15539201811491643</v>
      </c>
      <c r="G55" s="176">
        <f t="shared" si="15"/>
        <v>0.19965703086722186</v>
      </c>
      <c r="H55" s="176">
        <f t="shared" si="15"/>
        <v>0.19950990402287117</v>
      </c>
      <c r="I55" s="176">
        <f t="shared" si="15"/>
        <v>0.27698331630915907</v>
      </c>
      <c r="J55" s="176">
        <f t="shared" si="15"/>
        <v>-5.1859752033062256E-2</v>
      </c>
      <c r="K55" s="176">
        <f t="shared" si="15"/>
        <v>5.9195725534308297E-2</v>
      </c>
      <c r="L55" s="176">
        <f t="shared" si="15"/>
        <v>0.22593920084959507</v>
      </c>
      <c r="M55" s="176">
        <f t="shared" si="15"/>
        <v>7.2658364916080131E-2</v>
      </c>
      <c r="N55" s="176">
        <f>N7/M7-1</f>
        <v>4.1893801736321512E-2</v>
      </c>
      <c r="O55" s="176">
        <f t="shared" ref="O55:R55" si="16">O7/N7-1</f>
        <v>-8.7685301811839977E-2</v>
      </c>
      <c r="P55" s="176">
        <f t="shared" si="16"/>
        <v>-9.3564146134239579E-2</v>
      </c>
      <c r="Q55" s="176">
        <f t="shared" si="16"/>
        <v>-0.1477445811364968</v>
      </c>
      <c r="R55" s="176">
        <f t="shared" si="16"/>
        <v>-0.117816882045642</v>
      </c>
      <c r="S55" s="171">
        <f>T7/R7-1</f>
        <v>-3.71928730975013E-2</v>
      </c>
      <c r="T55" s="163"/>
      <c r="U55" s="163"/>
      <c r="V55" s="163"/>
      <c r="W55" s="163"/>
      <c r="X55" s="163"/>
    </row>
    <row r="56" spans="1:24">
      <c r="A56" s="163" t="s">
        <v>224</v>
      </c>
      <c r="B56" s="163"/>
      <c r="C56" s="171">
        <f>C19/B19-1</f>
        <v>7.2402302332626567E-2</v>
      </c>
      <c r="D56" s="171">
        <f t="shared" ref="D56:R56" si="17">D19/C19-1</f>
        <v>0.10988700564971743</v>
      </c>
      <c r="E56" s="171">
        <f t="shared" si="17"/>
        <v>0.15271061338763037</v>
      </c>
      <c r="F56" s="171">
        <f t="shared" si="17"/>
        <v>0.2475160079487746</v>
      </c>
      <c r="G56" s="171">
        <f t="shared" si="17"/>
        <v>0.24371681415929203</v>
      </c>
      <c r="H56" s="171">
        <f t="shared" si="17"/>
        <v>0.21545467482567249</v>
      </c>
      <c r="I56" s="171">
        <f t="shared" si="17"/>
        <v>0.23018381922491504</v>
      </c>
      <c r="J56" s="171">
        <f t="shared" si="17"/>
        <v>0.14181022175692393</v>
      </c>
      <c r="K56" s="171">
        <f t="shared" si="17"/>
        <v>9.1272818204551243E-2</v>
      </c>
      <c r="L56" s="171">
        <f t="shared" si="17"/>
        <v>0.13015582034830442</v>
      </c>
      <c r="M56" s="171">
        <f t="shared" si="17"/>
        <v>9.5566369288996977E-2</v>
      </c>
      <c r="N56" s="171">
        <f t="shared" si="17"/>
        <v>5.7495373226403412E-2</v>
      </c>
      <c r="O56" s="171">
        <f t="shared" si="17"/>
        <v>6.2069770155174453E-2</v>
      </c>
      <c r="P56" s="171">
        <f t="shared" si="17"/>
        <v>3.5208173129737341E-2</v>
      </c>
      <c r="Q56" s="171">
        <f t="shared" si="17"/>
        <v>7.9588263384100522E-4</v>
      </c>
      <c r="R56" s="171">
        <f t="shared" si="17"/>
        <v>1.940409288516598E-2</v>
      </c>
      <c r="S56" s="171">
        <f>T19/R19-1</f>
        <v>3.5365092573330648E-2</v>
      </c>
      <c r="T56" s="163"/>
      <c r="U56" s="163"/>
      <c r="V56" s="163"/>
      <c r="W56" s="163"/>
      <c r="X56" s="163"/>
    </row>
    <row r="57" spans="1:24">
      <c r="A57" s="163" t="s">
        <v>225</v>
      </c>
      <c r="B57" s="163"/>
      <c r="C57" s="163"/>
      <c r="D57" s="163"/>
      <c r="E57" s="167"/>
      <c r="F57" s="167"/>
      <c r="G57" s="167"/>
      <c r="H57" s="167"/>
      <c r="I57" s="167"/>
      <c r="J57" s="167"/>
      <c r="K57" s="167"/>
      <c r="L57" s="171">
        <f>L26/K26-1</f>
        <v>2.0323144104803492</v>
      </c>
      <c r="M57" s="171">
        <f t="shared" ref="M57:R57" si="18">M26/L26-1</f>
        <v>-9.2453917050691281E-2</v>
      </c>
      <c r="N57" s="171">
        <f t="shared" si="18"/>
        <v>-0.15169787369089183</v>
      </c>
      <c r="O57" s="171">
        <f t="shared" si="18"/>
        <v>5.050505050504972E-3</v>
      </c>
      <c r="P57" s="171">
        <f t="shared" si="18"/>
        <v>-3.1267448352875538E-2</v>
      </c>
      <c r="Q57" s="171">
        <f t="shared" si="18"/>
        <v>-0.1029779058597502</v>
      </c>
      <c r="R57" s="171">
        <f t="shared" si="18"/>
        <v>-0.11073034911115875</v>
      </c>
      <c r="S57" s="171">
        <f>T26/R26-1</f>
        <v>-5.0795787473275844E-2</v>
      </c>
      <c r="T57" s="163"/>
      <c r="U57" s="163"/>
      <c r="V57" s="163"/>
      <c r="W57" s="163"/>
      <c r="X57" s="163"/>
    </row>
    <row r="58" spans="1:24">
      <c r="A58" s="163" t="s">
        <v>226</v>
      </c>
      <c r="B58" s="163"/>
      <c r="C58" s="171">
        <f t="shared" ref="C58:K58" si="19">C32/B32-1</f>
        <v>-0.11276667795462236</v>
      </c>
      <c r="D58" s="171">
        <f t="shared" si="19"/>
        <v>-0.13129770992366407</v>
      </c>
      <c r="E58" s="171">
        <f t="shared" si="19"/>
        <v>-7.9964850615114269E-2</v>
      </c>
      <c r="F58" s="171">
        <f t="shared" si="19"/>
        <v>0.13992359121298947</v>
      </c>
      <c r="G58" s="171">
        <f t="shared" si="19"/>
        <v>0.19271051529116034</v>
      </c>
      <c r="H58" s="171">
        <f t="shared" si="19"/>
        <v>0.3322795925535651</v>
      </c>
      <c r="I58" s="171">
        <f t="shared" si="19"/>
        <v>0.21302399156340623</v>
      </c>
      <c r="J58" s="171">
        <f t="shared" si="19"/>
        <v>-4.6728971962616828E-2</v>
      </c>
      <c r="K58" s="171">
        <f t="shared" si="19"/>
        <v>-0.1096671226630187</v>
      </c>
      <c r="L58" s="171">
        <f>L32/K32-1</f>
        <v>0.19001280409731125</v>
      </c>
      <c r="M58" s="171">
        <f t="shared" ref="M58:R58" si="20">M32/L32-1</f>
        <v>1.2050785452980328E-2</v>
      </c>
      <c r="N58" s="171">
        <f t="shared" si="20"/>
        <v>-0.16776525621943439</v>
      </c>
      <c r="O58" s="171">
        <f t="shared" si="20"/>
        <v>-5.4420030659172225E-2</v>
      </c>
      <c r="P58" s="171">
        <f t="shared" si="20"/>
        <v>-4.1610375574169134E-2</v>
      </c>
      <c r="Q58" s="171">
        <f t="shared" si="20"/>
        <v>-4.4826614040033852E-2</v>
      </c>
      <c r="R58" s="171">
        <f t="shared" si="20"/>
        <v>-8.8547815820543274E-3</v>
      </c>
      <c r="S58" s="171">
        <f>T32/R32-1</f>
        <v>2.4745649318332008E-2</v>
      </c>
      <c r="T58" s="163"/>
      <c r="U58" s="163"/>
      <c r="V58" s="163"/>
      <c r="W58" s="163"/>
      <c r="X58" s="163"/>
    </row>
    <row r="59" spans="1:24">
      <c r="A59" s="163"/>
      <c r="B59" s="163"/>
      <c r="C59" s="163"/>
      <c r="D59" s="163"/>
      <c r="E59" s="167"/>
      <c r="F59" s="167"/>
      <c r="G59" s="167"/>
      <c r="H59" s="167"/>
      <c r="I59" s="167"/>
      <c r="J59" s="167"/>
      <c r="K59" s="167"/>
      <c r="L59" s="167"/>
      <c r="M59" s="167"/>
      <c r="N59" s="172"/>
      <c r="O59" s="167"/>
      <c r="P59" s="167"/>
      <c r="Q59" s="163"/>
      <c r="R59" s="163"/>
      <c r="S59" s="163"/>
      <c r="T59" s="163"/>
      <c r="U59" s="163"/>
      <c r="V59" s="163"/>
      <c r="W59" s="163"/>
      <c r="X59" s="163"/>
    </row>
    <row r="60" spans="1:24">
      <c r="A60" s="164" t="s">
        <v>227</v>
      </c>
      <c r="B60" s="164"/>
      <c r="C60" s="164"/>
      <c r="D60" s="164"/>
      <c r="E60" s="165"/>
      <c r="F60" s="165"/>
      <c r="G60" s="165"/>
      <c r="H60" s="165"/>
      <c r="I60" s="165"/>
      <c r="J60" s="165"/>
      <c r="K60" s="165"/>
      <c r="L60" s="165"/>
      <c r="M60" s="165"/>
      <c r="N60" s="165"/>
      <c r="O60" s="165"/>
      <c r="P60" s="165"/>
      <c r="Q60" s="165"/>
      <c r="R60" s="165"/>
      <c r="S60" s="165"/>
      <c r="T60" s="163"/>
      <c r="U60" s="163"/>
      <c r="V60" s="163"/>
      <c r="W60" s="163"/>
      <c r="X60" s="163"/>
    </row>
    <row r="61" spans="1:24">
      <c r="A61" s="163" t="s">
        <v>198</v>
      </c>
      <c r="B61" s="163"/>
      <c r="C61" s="163"/>
      <c r="D61" s="163"/>
      <c r="E61" s="167"/>
      <c r="F61" s="167"/>
      <c r="G61" s="167"/>
      <c r="H61" s="167"/>
      <c r="I61" s="167"/>
      <c r="J61" s="167"/>
      <c r="K61" s="167"/>
      <c r="L61" s="167"/>
      <c r="M61" s="167"/>
      <c r="N61" s="172"/>
      <c r="O61" s="167"/>
      <c r="P61" s="167"/>
      <c r="Q61" s="163"/>
      <c r="R61" s="163"/>
      <c r="S61" s="163"/>
      <c r="T61" s="177">
        <v>0.2</v>
      </c>
      <c r="U61" s="177">
        <v>0.2</v>
      </c>
      <c r="V61" s="177">
        <v>0.2</v>
      </c>
      <c r="W61" s="177">
        <v>0.15</v>
      </c>
      <c r="X61" s="177">
        <v>0.15</v>
      </c>
    </row>
    <row r="62" spans="1:24">
      <c r="A62" s="163" t="s">
        <v>228</v>
      </c>
      <c r="B62" s="163"/>
      <c r="C62" s="163"/>
      <c r="D62" s="163"/>
      <c r="E62" s="167"/>
      <c r="F62" s="167"/>
      <c r="G62" s="167"/>
      <c r="H62" s="167"/>
      <c r="I62" s="167"/>
      <c r="J62" s="167"/>
      <c r="K62" s="167"/>
      <c r="L62" s="167"/>
      <c r="M62" s="167"/>
      <c r="N62" s="172"/>
      <c r="O62" s="167"/>
      <c r="P62" s="167"/>
      <c r="Q62" s="163"/>
      <c r="R62" s="163"/>
      <c r="S62" s="163"/>
      <c r="T62" s="177">
        <v>-0.05</v>
      </c>
      <c r="U62" s="177">
        <v>-0.05</v>
      </c>
      <c r="V62" s="177">
        <v>-0.05</v>
      </c>
      <c r="W62" s="177">
        <v>-0.05</v>
      </c>
      <c r="X62" s="177">
        <v>-0.05</v>
      </c>
    </row>
    <row r="63" spans="1:24">
      <c r="A63" s="163" t="s">
        <v>229</v>
      </c>
      <c r="B63" s="163"/>
      <c r="C63" s="163"/>
      <c r="D63" s="163"/>
      <c r="E63" s="167"/>
      <c r="F63" s="167"/>
      <c r="G63" s="167"/>
      <c r="H63" s="167"/>
      <c r="I63" s="167"/>
      <c r="J63" s="167"/>
      <c r="K63" s="167"/>
      <c r="L63" s="167"/>
      <c r="M63" s="167"/>
      <c r="N63" s="172"/>
      <c r="O63" s="167"/>
      <c r="P63" s="167"/>
      <c r="Q63" s="163"/>
      <c r="R63" s="163"/>
      <c r="S63" s="163"/>
      <c r="T63" s="177">
        <v>0.05</v>
      </c>
      <c r="U63" s="177">
        <v>0.05</v>
      </c>
      <c r="V63" s="177">
        <v>0.05</v>
      </c>
      <c r="W63" s="177">
        <v>0.05</v>
      </c>
      <c r="X63" s="177">
        <v>0.05</v>
      </c>
    </row>
    <row r="64" spans="1:24">
      <c r="A64" s="163" t="s">
        <v>230</v>
      </c>
      <c r="B64" s="163"/>
      <c r="C64" s="163"/>
      <c r="D64" s="163"/>
      <c r="E64" s="167"/>
      <c r="F64" s="167"/>
      <c r="G64" s="167"/>
      <c r="H64" s="167"/>
      <c r="I64" s="167"/>
      <c r="J64" s="167"/>
      <c r="K64" s="167"/>
      <c r="L64" s="167"/>
      <c r="M64" s="167"/>
      <c r="N64" s="172"/>
      <c r="O64" s="167"/>
      <c r="P64" s="167"/>
      <c r="Q64" s="163"/>
      <c r="R64" s="163"/>
      <c r="S64" s="163"/>
      <c r="T64" s="177">
        <v>-0.05</v>
      </c>
      <c r="U64" s="177">
        <v>-0.05</v>
      </c>
      <c r="V64" s="177">
        <v>-0.05</v>
      </c>
      <c r="W64" s="177">
        <v>-0.05</v>
      </c>
      <c r="X64" s="177">
        <v>-0.05</v>
      </c>
    </row>
    <row r="65" spans="1:24">
      <c r="A65" s="163" t="s">
        <v>205</v>
      </c>
      <c r="B65" s="163"/>
      <c r="C65" s="163"/>
      <c r="D65" s="163"/>
      <c r="E65" s="167"/>
      <c r="F65" s="167"/>
      <c r="G65" s="167"/>
      <c r="H65" s="167"/>
      <c r="I65" s="167"/>
      <c r="J65" s="167"/>
      <c r="K65" s="167"/>
      <c r="L65" s="167"/>
      <c r="M65" s="167"/>
      <c r="N65" s="172"/>
      <c r="O65" s="167"/>
      <c r="P65" s="167"/>
      <c r="Q65" s="163"/>
      <c r="R65" s="163"/>
      <c r="S65" s="163"/>
      <c r="T65" s="177">
        <v>0.01</v>
      </c>
      <c r="U65" s="177">
        <v>0.01</v>
      </c>
      <c r="V65" s="177">
        <v>0.01</v>
      </c>
      <c r="W65" s="177">
        <v>0.01</v>
      </c>
      <c r="X65" s="177">
        <v>0.01</v>
      </c>
    </row>
    <row r="66" spans="1:24">
      <c r="A66" s="163"/>
      <c r="B66" s="163"/>
      <c r="C66" s="163"/>
      <c r="D66" s="163"/>
      <c r="E66" s="167"/>
      <c r="F66" s="167"/>
      <c r="G66" s="167"/>
      <c r="H66" s="167"/>
      <c r="I66" s="167"/>
      <c r="J66" s="167"/>
      <c r="K66" s="167"/>
      <c r="L66" s="167"/>
      <c r="M66" s="167"/>
      <c r="N66" s="172"/>
      <c r="O66" s="167"/>
      <c r="P66" s="167"/>
      <c r="Q66" s="163"/>
      <c r="R66" s="163"/>
      <c r="S66" s="163"/>
      <c r="T66" s="163"/>
      <c r="U66" s="163"/>
      <c r="V66" s="163"/>
      <c r="W66" s="163"/>
      <c r="X66" s="163"/>
    </row>
    <row r="67" spans="1:24">
      <c r="A67" s="163" t="s">
        <v>198</v>
      </c>
      <c r="B67" s="163"/>
      <c r="C67" s="163"/>
      <c r="D67" s="163"/>
      <c r="E67" s="167"/>
      <c r="F67" s="167"/>
      <c r="G67" s="167"/>
      <c r="H67" s="167"/>
      <c r="I67" s="167"/>
      <c r="J67" s="167"/>
      <c r="K67" s="167"/>
      <c r="L67" s="167"/>
      <c r="M67" s="167"/>
      <c r="N67" s="172"/>
      <c r="O67" s="167"/>
      <c r="P67" s="167"/>
      <c r="Q67" s="163"/>
      <c r="R67" s="163"/>
      <c r="S67" s="163"/>
      <c r="T67" s="178">
        <f>(1+T61)*T13</f>
        <v>7803.4285714285716</v>
      </c>
      <c r="U67" s="178">
        <f>T67*(1+U61)</f>
        <v>9364.1142857142859</v>
      </c>
      <c r="V67" s="178">
        <f t="shared" ref="V67:X67" si="21">U67*(1+V61)</f>
        <v>11236.937142857143</v>
      </c>
      <c r="W67" s="178">
        <f t="shared" si="21"/>
        <v>12922.477714285713</v>
      </c>
      <c r="X67" s="178">
        <f t="shared" si="21"/>
        <v>14860.849371428569</v>
      </c>
    </row>
    <row r="68" spans="1:24">
      <c r="A68" s="163" t="s">
        <v>228</v>
      </c>
      <c r="B68" s="163"/>
      <c r="C68" s="163"/>
      <c r="D68" s="163"/>
      <c r="E68" s="167"/>
      <c r="F68" s="167"/>
      <c r="G68" s="167"/>
      <c r="H68" s="167"/>
      <c r="I68" s="167"/>
      <c r="J68" s="167"/>
      <c r="K68" s="167"/>
      <c r="L68" s="167"/>
      <c r="M68" s="167"/>
      <c r="N68" s="172"/>
      <c r="O68" s="167"/>
      <c r="P68" s="167"/>
      <c r="Q68" s="163"/>
      <c r="R68" s="163"/>
      <c r="S68" s="163"/>
      <c r="T68" s="178">
        <f>(1+T62)*T7</f>
        <v>5869.416666666667</v>
      </c>
      <c r="U68" s="178">
        <f t="shared" ref="U68:X71" si="22">T68*(1+U62)</f>
        <v>5575.9458333333332</v>
      </c>
      <c r="V68" s="178">
        <f t="shared" si="22"/>
        <v>5297.1485416666665</v>
      </c>
      <c r="W68" s="178">
        <f t="shared" si="22"/>
        <v>5032.2911145833332</v>
      </c>
      <c r="X68" s="178">
        <f t="shared" si="22"/>
        <v>4780.6765588541666</v>
      </c>
    </row>
    <row r="69" spans="1:24">
      <c r="A69" s="163" t="s">
        <v>229</v>
      </c>
      <c r="B69" s="163"/>
      <c r="C69" s="163"/>
      <c r="D69" s="163"/>
      <c r="E69" s="167"/>
      <c r="F69" s="167"/>
      <c r="G69" s="167"/>
      <c r="H69" s="167"/>
      <c r="I69" s="167"/>
      <c r="J69" s="167"/>
      <c r="K69" s="167"/>
      <c r="L69" s="167"/>
      <c r="M69" s="167"/>
      <c r="N69" s="172"/>
      <c r="O69" s="167"/>
      <c r="P69" s="167"/>
      <c r="Q69" s="163"/>
      <c r="R69" s="163"/>
      <c r="S69" s="163"/>
      <c r="T69" s="178">
        <f>(1+T63)*T19</f>
        <v>20903.400000000001</v>
      </c>
      <c r="U69" s="178">
        <f t="shared" si="22"/>
        <v>21948.570000000003</v>
      </c>
      <c r="V69" s="178">
        <f t="shared" si="22"/>
        <v>23045.998500000005</v>
      </c>
      <c r="W69" s="178">
        <f t="shared" si="22"/>
        <v>24198.298425000008</v>
      </c>
      <c r="X69" s="178">
        <f t="shared" si="22"/>
        <v>25408.21334625001</v>
      </c>
    </row>
    <row r="70" spans="1:24">
      <c r="A70" s="163" t="s">
        <v>230</v>
      </c>
      <c r="B70" s="163"/>
      <c r="C70" s="163"/>
      <c r="D70" s="163"/>
      <c r="E70" s="167"/>
      <c r="F70" s="167"/>
      <c r="G70" s="167"/>
      <c r="H70" s="167"/>
      <c r="I70" s="167"/>
      <c r="J70" s="167"/>
      <c r="K70" s="167"/>
      <c r="L70" s="167"/>
      <c r="M70" s="167"/>
      <c r="N70" s="172"/>
      <c r="O70" s="167"/>
      <c r="P70" s="167"/>
      <c r="Q70" s="163"/>
      <c r="R70" s="163"/>
      <c r="S70" s="163"/>
      <c r="T70" s="178">
        <f>(1+T64)*T26</f>
        <v>3744.0410958904108</v>
      </c>
      <c r="U70" s="178">
        <f t="shared" si="22"/>
        <v>3556.83904109589</v>
      </c>
      <c r="V70" s="178">
        <f t="shared" si="22"/>
        <v>3378.9970890410955</v>
      </c>
      <c r="W70" s="178">
        <f t="shared" si="22"/>
        <v>3210.0472345890407</v>
      </c>
      <c r="X70" s="178">
        <f t="shared" si="22"/>
        <v>3049.5448728595884</v>
      </c>
    </row>
    <row r="71" spans="1:24">
      <c r="A71" s="163" t="s">
        <v>205</v>
      </c>
      <c r="B71" s="163"/>
      <c r="C71" s="163"/>
      <c r="D71" s="163"/>
      <c r="E71" s="167"/>
      <c r="F71" s="167"/>
      <c r="G71" s="167"/>
      <c r="H71" s="167"/>
      <c r="I71" s="167"/>
      <c r="J71" s="167"/>
      <c r="K71" s="167"/>
      <c r="L71" s="167"/>
      <c r="M71" s="167"/>
      <c r="N71" s="172"/>
      <c r="O71" s="167"/>
      <c r="P71" s="167"/>
      <c r="Q71" s="163"/>
      <c r="R71" s="163"/>
      <c r="S71" s="163"/>
      <c r="T71" s="179">
        <f>(1+T65)*T32</f>
        <v>3475.5068493150684</v>
      </c>
      <c r="U71" s="179">
        <f t="shared" si="22"/>
        <v>3510.2619178082191</v>
      </c>
      <c r="V71" s="179">
        <f t="shared" si="22"/>
        <v>3545.3645369863011</v>
      </c>
      <c r="W71" s="179">
        <f t="shared" si="22"/>
        <v>3580.818182356164</v>
      </c>
      <c r="X71" s="179">
        <f t="shared" si="22"/>
        <v>3616.6263641797259</v>
      </c>
    </row>
    <row r="72" spans="1:24" ht="15.75" thickBot="1">
      <c r="A72" s="163" t="s">
        <v>8</v>
      </c>
      <c r="B72" s="163"/>
      <c r="C72" s="163"/>
      <c r="D72" s="163"/>
      <c r="E72" s="167"/>
      <c r="F72" s="167"/>
      <c r="G72" s="167"/>
      <c r="H72" s="167"/>
      <c r="I72" s="167"/>
      <c r="J72" s="167"/>
      <c r="K72" s="167"/>
      <c r="L72" s="167"/>
      <c r="M72" s="167"/>
      <c r="N72" s="172"/>
      <c r="O72" s="167"/>
      <c r="P72" s="167"/>
      <c r="Q72" s="163"/>
      <c r="R72" s="163"/>
      <c r="S72" s="163"/>
      <c r="T72" s="170">
        <f>SUM(T67:T71)</f>
        <v>41795.793183300717</v>
      </c>
      <c r="U72" s="170">
        <f>SUM(U67:U71)</f>
        <v>43955.731077951728</v>
      </c>
      <c r="V72" s="170">
        <f t="shared" ref="V72:X72" si="23">SUM(V67:V71)</f>
        <v>46504.445810551217</v>
      </c>
      <c r="W72" s="170">
        <f t="shared" si="23"/>
        <v>48943.932670814254</v>
      </c>
      <c r="X72" s="170">
        <f t="shared" si="23"/>
        <v>51715.91051357206</v>
      </c>
    </row>
    <row r="73" spans="1:24" ht="15.75" thickBot="1">
      <c r="A73" s="163"/>
      <c r="B73" s="163"/>
      <c r="C73" s="163"/>
      <c r="D73" s="163"/>
      <c r="E73" s="167"/>
      <c r="F73" s="167"/>
      <c r="G73" s="167"/>
      <c r="H73" s="167"/>
      <c r="I73" s="167"/>
      <c r="J73" s="167"/>
      <c r="K73" s="167"/>
      <c r="L73" s="167"/>
      <c r="M73" s="167"/>
      <c r="N73" s="172"/>
      <c r="O73" s="167"/>
      <c r="P73" s="167"/>
      <c r="Q73" s="163"/>
      <c r="R73" s="163"/>
      <c r="S73" s="163"/>
      <c r="T73" s="180">
        <f>T72/T34-1</f>
        <v>4.5642928096844892E-2</v>
      </c>
      <c r="U73" s="181">
        <f>U72/T72-1</f>
        <v>5.1678356364199818E-2</v>
      </c>
      <c r="V73" s="181">
        <f t="shared" ref="V73:X73" si="24">V72/U72-1</f>
        <v>5.7983672893065163E-2</v>
      </c>
      <c r="W73" s="181">
        <f t="shared" si="24"/>
        <v>5.2457067657594836E-2</v>
      </c>
      <c r="X73" s="182">
        <f t="shared" si="24"/>
        <v>5.6635780810698089E-2</v>
      </c>
    </row>
    <row r="74" spans="1:24">
      <c r="A74" s="163"/>
      <c r="B74" s="163"/>
      <c r="C74" s="163"/>
      <c r="D74" s="163"/>
      <c r="E74" s="167"/>
      <c r="F74" s="167"/>
      <c r="G74" s="167"/>
      <c r="H74" s="167"/>
      <c r="I74" s="167"/>
      <c r="J74" s="167"/>
      <c r="K74" s="167"/>
      <c r="L74" s="167"/>
      <c r="M74" s="167"/>
      <c r="N74" s="172"/>
      <c r="O74" s="167"/>
      <c r="P74" s="167"/>
      <c r="Q74" s="163"/>
      <c r="R74" s="163"/>
      <c r="S74" s="163"/>
      <c r="T74" s="163"/>
      <c r="U74" s="163"/>
      <c r="V74" s="163"/>
      <c r="W74" s="163"/>
      <c r="X74" s="163"/>
    </row>
    <row r="75" spans="1:24">
      <c r="A75" s="164" t="s">
        <v>231</v>
      </c>
      <c r="B75" s="164"/>
      <c r="C75" s="164"/>
      <c r="D75" s="164"/>
      <c r="E75" s="165"/>
      <c r="F75" s="165"/>
      <c r="G75" s="165"/>
      <c r="H75" s="165"/>
      <c r="I75" s="165"/>
      <c r="J75" s="165"/>
      <c r="K75" s="165"/>
      <c r="L75" s="165"/>
      <c r="M75" s="165"/>
      <c r="N75" s="165"/>
      <c r="O75" s="165"/>
      <c r="P75" s="165"/>
      <c r="Q75" s="165"/>
      <c r="R75" s="165"/>
      <c r="S75" s="165"/>
      <c r="T75" s="163"/>
      <c r="U75" s="163"/>
      <c r="V75" s="163"/>
      <c r="W75" s="163"/>
      <c r="X75" s="163"/>
    </row>
    <row r="76" spans="1:24">
      <c r="A76" s="163" t="s">
        <v>198</v>
      </c>
      <c r="B76" s="163"/>
      <c r="C76" s="163"/>
      <c r="D76" s="163"/>
      <c r="E76" s="167"/>
      <c r="F76" s="167"/>
      <c r="G76" s="167"/>
      <c r="H76" s="167"/>
      <c r="I76" s="167"/>
      <c r="J76" s="167"/>
      <c r="K76" s="167"/>
      <c r="L76" s="167"/>
      <c r="M76" s="167"/>
      <c r="N76" s="172"/>
      <c r="O76" s="167"/>
      <c r="P76" s="167"/>
      <c r="Q76" s="163"/>
      <c r="R76" s="163"/>
      <c r="S76" s="163"/>
      <c r="T76" s="183">
        <v>0.2</v>
      </c>
      <c r="U76" s="183">
        <v>0.2</v>
      </c>
      <c r="V76" s="183">
        <v>0.15</v>
      </c>
      <c r="W76" s="183">
        <v>0.1</v>
      </c>
      <c r="X76" s="183">
        <v>0.1</v>
      </c>
    </row>
    <row r="77" spans="1:24">
      <c r="A77" s="163" t="s">
        <v>228</v>
      </c>
      <c r="B77" s="163"/>
      <c r="C77" s="163"/>
      <c r="D77" s="163"/>
      <c r="E77" s="167"/>
      <c r="F77" s="167"/>
      <c r="G77" s="167"/>
      <c r="H77" s="167"/>
      <c r="I77" s="167"/>
      <c r="J77" s="167"/>
      <c r="K77" s="167"/>
      <c r="L77" s="167"/>
      <c r="M77" s="167"/>
      <c r="N77" s="172"/>
      <c r="O77" s="167"/>
      <c r="P77" s="167"/>
      <c r="Q77" s="163"/>
      <c r="R77" s="163"/>
      <c r="S77" s="163"/>
      <c r="T77" s="183">
        <v>-0.1</v>
      </c>
      <c r="U77" s="183">
        <v>-0.1</v>
      </c>
      <c r="V77" s="183">
        <v>-0.1</v>
      </c>
      <c r="W77" s="183">
        <v>-0.1</v>
      </c>
      <c r="X77" s="183">
        <v>-0.1</v>
      </c>
    </row>
    <row r="78" spans="1:24">
      <c r="A78" s="163" t="s">
        <v>229</v>
      </c>
      <c r="B78" s="163"/>
      <c r="C78" s="163"/>
      <c r="D78" s="163"/>
      <c r="E78" s="167"/>
      <c r="F78" s="167"/>
      <c r="G78" s="167"/>
      <c r="H78" s="167"/>
      <c r="I78" s="167"/>
      <c r="J78" s="167"/>
      <c r="K78" s="167"/>
      <c r="L78" s="167"/>
      <c r="M78" s="167"/>
      <c r="N78" s="172"/>
      <c r="O78" s="167"/>
      <c r="P78" s="167"/>
      <c r="Q78" s="163"/>
      <c r="R78" s="163"/>
      <c r="S78" s="163"/>
      <c r="T78" s="183">
        <v>0.02</v>
      </c>
      <c r="U78" s="183">
        <v>0.02</v>
      </c>
      <c r="V78" s="183">
        <v>0.02</v>
      </c>
      <c r="W78" s="183">
        <v>0.02</v>
      </c>
      <c r="X78" s="183">
        <v>0.02</v>
      </c>
    </row>
    <row r="79" spans="1:24">
      <c r="A79" s="163" t="s">
        <v>230</v>
      </c>
      <c r="B79" s="163"/>
      <c r="C79" s="163"/>
      <c r="D79" s="163"/>
      <c r="E79" s="167"/>
      <c r="F79" s="167"/>
      <c r="G79" s="167"/>
      <c r="H79" s="167"/>
      <c r="I79" s="167"/>
      <c r="J79" s="167"/>
      <c r="K79" s="167"/>
      <c r="L79" s="167"/>
      <c r="M79" s="167"/>
      <c r="N79" s="172"/>
      <c r="O79" s="167"/>
      <c r="P79" s="167"/>
      <c r="Q79" s="163"/>
      <c r="R79" s="163"/>
      <c r="S79" s="163"/>
      <c r="T79" s="183">
        <v>-0.1</v>
      </c>
      <c r="U79" s="183">
        <v>-0.1</v>
      </c>
      <c r="V79" s="183">
        <v>-0.1</v>
      </c>
      <c r="W79" s="183">
        <v>-0.1</v>
      </c>
      <c r="X79" s="183">
        <v>-0.1</v>
      </c>
    </row>
    <row r="80" spans="1:24">
      <c r="A80" s="163" t="s">
        <v>205</v>
      </c>
      <c r="B80" s="163"/>
      <c r="C80" s="163"/>
      <c r="D80" s="163"/>
      <c r="E80" s="167"/>
      <c r="F80" s="167"/>
      <c r="G80" s="167"/>
      <c r="H80" s="167"/>
      <c r="I80" s="167"/>
      <c r="J80" s="167"/>
      <c r="K80" s="167"/>
      <c r="L80" s="167"/>
      <c r="M80" s="167"/>
      <c r="N80" s="172"/>
      <c r="O80" s="167"/>
      <c r="P80" s="167"/>
      <c r="Q80" s="163"/>
      <c r="R80" s="163"/>
      <c r="S80" s="163"/>
      <c r="T80" s="183">
        <v>-0.01</v>
      </c>
      <c r="U80" s="183">
        <v>-0.01</v>
      </c>
      <c r="V80" s="183">
        <v>-0.01</v>
      </c>
      <c r="W80" s="183">
        <v>-0.01</v>
      </c>
      <c r="X80" s="183">
        <v>-0.01</v>
      </c>
    </row>
    <row r="81" spans="1:24">
      <c r="A81" s="163"/>
      <c r="B81" s="163"/>
      <c r="C81" s="163"/>
      <c r="D81" s="163"/>
      <c r="E81" s="167"/>
      <c r="F81" s="167"/>
      <c r="G81" s="167"/>
      <c r="H81" s="167"/>
      <c r="I81" s="167"/>
      <c r="J81" s="167"/>
      <c r="K81" s="167"/>
      <c r="L81" s="167"/>
      <c r="M81" s="167"/>
      <c r="N81" s="172"/>
      <c r="O81" s="167"/>
      <c r="P81" s="167"/>
      <c r="Q81" s="163"/>
      <c r="R81" s="163"/>
      <c r="S81" s="163"/>
      <c r="T81" s="163"/>
      <c r="U81" s="163"/>
      <c r="V81" s="163"/>
      <c r="W81" s="163"/>
      <c r="X81" s="163"/>
    </row>
    <row r="82" spans="1:24">
      <c r="A82" s="163" t="s">
        <v>198</v>
      </c>
      <c r="B82" s="163"/>
      <c r="C82" s="163"/>
      <c r="D82" s="163"/>
      <c r="E82" s="167"/>
      <c r="F82" s="167"/>
      <c r="G82" s="167"/>
      <c r="H82" s="167"/>
      <c r="I82" s="167"/>
      <c r="J82" s="167"/>
      <c r="K82" s="167"/>
      <c r="L82" s="167"/>
      <c r="M82" s="167"/>
      <c r="N82" s="172"/>
      <c r="O82" s="167"/>
      <c r="P82" s="167"/>
      <c r="Q82" s="163"/>
      <c r="R82" s="163"/>
      <c r="S82" s="163"/>
      <c r="T82" s="184">
        <f>(1+T76)*T13</f>
        <v>7803.4285714285716</v>
      </c>
      <c r="U82" s="178">
        <f>T82*(1+U76)</f>
        <v>9364.1142857142859</v>
      </c>
      <c r="V82" s="178">
        <f t="shared" ref="V82:X82" si="25">U82*(1+V76)</f>
        <v>10768.731428571427</v>
      </c>
      <c r="W82" s="178">
        <f t="shared" si="25"/>
        <v>11845.604571428572</v>
      </c>
      <c r="X82" s="178">
        <f t="shared" si="25"/>
        <v>13030.16502857143</v>
      </c>
    </row>
    <row r="83" spans="1:24">
      <c r="A83" s="163" t="s">
        <v>228</v>
      </c>
      <c r="B83" s="163"/>
      <c r="C83" s="163"/>
      <c r="D83" s="163"/>
      <c r="E83" s="167"/>
      <c r="F83" s="167"/>
      <c r="G83" s="167"/>
      <c r="H83" s="167"/>
      <c r="I83" s="167"/>
      <c r="J83" s="167"/>
      <c r="K83" s="167"/>
      <c r="L83" s="167"/>
      <c r="M83" s="167"/>
      <c r="N83" s="172"/>
      <c r="O83" s="167"/>
      <c r="P83" s="167"/>
      <c r="Q83" s="163"/>
      <c r="R83" s="163"/>
      <c r="S83" s="163"/>
      <c r="T83" s="184">
        <f>(1+T77)*T7</f>
        <v>5560.5000000000009</v>
      </c>
      <c r="U83" s="178">
        <f t="shared" ref="U83:X86" si="26">T83*(1+U77)</f>
        <v>5004.4500000000007</v>
      </c>
      <c r="V83" s="178">
        <f t="shared" si="26"/>
        <v>4504.005000000001</v>
      </c>
      <c r="W83" s="178">
        <f t="shared" si="26"/>
        <v>4053.6045000000008</v>
      </c>
      <c r="X83" s="178">
        <f t="shared" si="26"/>
        <v>3648.2440500000007</v>
      </c>
    </row>
    <row r="84" spans="1:24">
      <c r="A84" s="163" t="s">
        <v>229</v>
      </c>
      <c r="B84" s="163"/>
      <c r="C84" s="163"/>
      <c r="D84" s="163"/>
      <c r="E84" s="167"/>
      <c r="F84" s="167"/>
      <c r="G84" s="167"/>
      <c r="H84" s="167"/>
      <c r="I84" s="167"/>
      <c r="J84" s="167"/>
      <c r="K84" s="167"/>
      <c r="L84" s="167"/>
      <c r="M84" s="167"/>
      <c r="N84" s="172"/>
      <c r="O84" s="167"/>
      <c r="P84" s="167"/>
      <c r="Q84" s="163"/>
      <c r="R84" s="163"/>
      <c r="S84" s="163"/>
      <c r="T84" s="184">
        <f>(1+T78)*T19</f>
        <v>20306.16</v>
      </c>
      <c r="U84" s="178">
        <f t="shared" si="26"/>
        <v>20712.283200000002</v>
      </c>
      <c r="V84" s="178">
        <f t="shared" si="26"/>
        <v>21126.528864000004</v>
      </c>
      <c r="W84" s="178">
        <f t="shared" si="26"/>
        <v>21549.059441280006</v>
      </c>
      <c r="X84" s="178">
        <f t="shared" si="26"/>
        <v>21980.040630105606</v>
      </c>
    </row>
    <row r="85" spans="1:24">
      <c r="A85" s="163" t="s">
        <v>230</v>
      </c>
      <c r="B85" s="163"/>
      <c r="C85" s="163"/>
      <c r="D85" s="163"/>
      <c r="E85" s="167"/>
      <c r="F85" s="167"/>
      <c r="G85" s="167"/>
      <c r="H85" s="167"/>
      <c r="I85" s="167"/>
      <c r="J85" s="167"/>
      <c r="K85" s="167"/>
      <c r="L85" s="167"/>
      <c r="M85" s="167"/>
      <c r="N85" s="172"/>
      <c r="O85" s="167"/>
      <c r="P85" s="167"/>
      <c r="Q85" s="163"/>
      <c r="R85" s="163"/>
      <c r="S85" s="163"/>
      <c r="T85" s="184">
        <f>(1+T79)*T26</f>
        <v>3546.9863013698632</v>
      </c>
      <c r="U85" s="178">
        <f t="shared" si="26"/>
        <v>3192.2876712328771</v>
      </c>
      <c r="V85" s="178">
        <f t="shared" si="26"/>
        <v>2873.0589041095895</v>
      </c>
      <c r="W85" s="178">
        <f t="shared" si="26"/>
        <v>2585.7530136986306</v>
      </c>
      <c r="X85" s="178">
        <f t="shared" si="26"/>
        <v>2327.1777123287675</v>
      </c>
    </row>
    <row r="86" spans="1:24">
      <c r="A86" s="163" t="s">
        <v>205</v>
      </c>
      <c r="B86" s="163"/>
      <c r="C86" s="163"/>
      <c r="D86" s="163"/>
      <c r="E86" s="167"/>
      <c r="F86" s="167"/>
      <c r="G86" s="167"/>
      <c r="H86" s="167"/>
      <c r="I86" s="167"/>
      <c r="J86" s="167"/>
      <c r="K86" s="167"/>
      <c r="L86" s="167"/>
      <c r="M86" s="167"/>
      <c r="N86" s="172"/>
      <c r="O86" s="167"/>
      <c r="P86" s="167"/>
      <c r="Q86" s="163"/>
      <c r="R86" s="163"/>
      <c r="S86" s="163"/>
      <c r="T86" s="185">
        <f>(1+T80)*T32</f>
        <v>3406.6849315068494</v>
      </c>
      <c r="U86" s="179">
        <f t="shared" si="26"/>
        <v>3372.618082191781</v>
      </c>
      <c r="V86" s="179">
        <f t="shared" si="26"/>
        <v>3338.8919013698633</v>
      </c>
      <c r="W86" s="179">
        <f t="shared" si="26"/>
        <v>3305.5029823561645</v>
      </c>
      <c r="X86" s="179">
        <f t="shared" si="26"/>
        <v>3272.4479525326028</v>
      </c>
    </row>
    <row r="87" spans="1:24" ht="15.75" thickBot="1">
      <c r="A87" s="163" t="s">
        <v>8</v>
      </c>
      <c r="B87" s="163"/>
      <c r="C87" s="163"/>
      <c r="D87" s="163"/>
      <c r="E87" s="167"/>
      <c r="F87" s="167"/>
      <c r="G87" s="167"/>
      <c r="H87" s="167"/>
      <c r="I87" s="167"/>
      <c r="J87" s="167"/>
      <c r="K87" s="167"/>
      <c r="L87" s="167"/>
      <c r="M87" s="167"/>
      <c r="N87" s="172"/>
      <c r="O87" s="167"/>
      <c r="P87" s="167"/>
      <c r="Q87" s="163"/>
      <c r="R87" s="163"/>
      <c r="S87" s="163"/>
      <c r="T87" s="170">
        <f>SUM(T82:T86)</f>
        <v>40623.759804305279</v>
      </c>
      <c r="U87" s="170">
        <f>SUM(U82:U86)</f>
        <v>41645.753239138947</v>
      </c>
      <c r="V87" s="170">
        <f t="shared" ref="V87:X87" si="27">SUM(V82:V86)</f>
        <v>42611.216098050885</v>
      </c>
      <c r="W87" s="170">
        <f t="shared" si="27"/>
        <v>43339.524508763374</v>
      </c>
      <c r="X87" s="170">
        <f t="shared" si="27"/>
        <v>44258.075373538406</v>
      </c>
    </row>
    <row r="88" spans="1:24" ht="15.75" thickBot="1">
      <c r="A88" s="163"/>
      <c r="B88" s="163"/>
      <c r="C88" s="163"/>
      <c r="D88" s="163"/>
      <c r="E88" s="167"/>
      <c r="F88" s="167"/>
      <c r="G88" s="167"/>
      <c r="H88" s="167"/>
      <c r="I88" s="167"/>
      <c r="J88" s="167"/>
      <c r="K88" s="167"/>
      <c r="L88" s="167"/>
      <c r="M88" s="167"/>
      <c r="N88" s="172"/>
      <c r="O88" s="167"/>
      <c r="P88" s="167"/>
      <c r="Q88" s="163"/>
      <c r="R88" s="163"/>
      <c r="S88" s="163"/>
      <c r="T88" s="180">
        <f>T87/T34-1</f>
        <v>1.6321115519552398E-2</v>
      </c>
      <c r="U88" s="181">
        <f>U87/T87-1</f>
        <v>2.5157529479222562E-2</v>
      </c>
      <c r="V88" s="181">
        <f t="shared" ref="V88:X88" si="28">V87/U87-1</f>
        <v>2.3182744549439249E-2</v>
      </c>
      <c r="W88" s="181">
        <f t="shared" si="28"/>
        <v>1.7091941451204073E-2</v>
      </c>
      <c r="X88" s="182">
        <f t="shared" si="28"/>
        <v>2.1194299549578632E-2</v>
      </c>
    </row>
    <row r="89" spans="1:24">
      <c r="A89" s="163"/>
      <c r="B89" s="163"/>
      <c r="C89" s="163"/>
      <c r="D89" s="163"/>
      <c r="E89" s="167"/>
      <c r="F89" s="167"/>
      <c r="G89" s="167"/>
      <c r="H89" s="167"/>
      <c r="I89" s="167"/>
      <c r="J89" s="167"/>
      <c r="K89" s="167"/>
      <c r="L89" s="167"/>
      <c r="M89" s="167"/>
      <c r="N89" s="172"/>
      <c r="O89" s="167"/>
      <c r="P89" s="167"/>
      <c r="Q89" s="163"/>
      <c r="R89" s="163"/>
      <c r="S89" s="163"/>
      <c r="T89" s="163"/>
      <c r="U89" s="163"/>
      <c r="V89" s="163"/>
      <c r="W89" s="163"/>
      <c r="X89" s="163"/>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E0FB7-D2A8-4DD9-944C-80804FC6CFC5}">
  <dimension ref="A1:X62"/>
  <sheetViews>
    <sheetView zoomScale="80" zoomScaleNormal="80" workbookViewId="0">
      <pane xSplit="1" ySplit="2" topLeftCell="B3" activePane="bottomRight" state="frozen"/>
      <selection activeCell="AG93" sqref="AG93"/>
      <selection pane="topRight" activeCell="AG93" sqref="AG93"/>
      <selection pane="bottomLeft" activeCell="AG93" sqref="AG93"/>
      <selection pane="bottomRight" activeCell="G27" sqref="G27"/>
    </sheetView>
  </sheetViews>
  <sheetFormatPr defaultColWidth="9.140625" defaultRowHeight="15" outlineLevelRow="1"/>
  <cols>
    <col min="1" max="1" width="28.140625" bestFit="1" customWidth="1"/>
    <col min="17" max="17" width="10.5703125" bestFit="1" customWidth="1"/>
    <col min="18" max="19" width="9.5703125" bestFit="1" customWidth="1"/>
    <col min="20" max="20" width="10.5703125" bestFit="1" customWidth="1"/>
    <col min="21" max="21" width="11.28515625" bestFit="1" customWidth="1"/>
  </cols>
  <sheetData>
    <row r="1" spans="1:24">
      <c r="A1" s="10" t="s">
        <v>236</v>
      </c>
    </row>
    <row r="2" spans="1:24" hidden="1" outlineLevel="1">
      <c r="B2" t="s">
        <v>237</v>
      </c>
      <c r="C2" t="s">
        <v>238</v>
      </c>
      <c r="D2" t="s">
        <v>239</v>
      </c>
      <c r="E2" t="s">
        <v>240</v>
      </c>
      <c r="F2" t="s">
        <v>241</v>
      </c>
      <c r="G2" t="s">
        <v>242</v>
      </c>
      <c r="H2" t="s">
        <v>243</v>
      </c>
      <c r="I2" t="s">
        <v>244</v>
      </c>
      <c r="J2" t="s">
        <v>245</v>
      </c>
      <c r="K2" t="s">
        <v>246</v>
      </c>
      <c r="L2" t="s">
        <v>247</v>
      </c>
      <c r="M2" t="s">
        <v>248</v>
      </c>
      <c r="N2" t="s">
        <v>249</v>
      </c>
      <c r="O2" t="s">
        <v>250</v>
      </c>
      <c r="P2" t="s">
        <v>251</v>
      </c>
      <c r="Q2" t="s">
        <v>252</v>
      </c>
      <c r="R2" t="s">
        <v>253</v>
      </c>
      <c r="S2" t="s">
        <v>254</v>
      </c>
      <c r="T2" t="s">
        <v>255</v>
      </c>
    </row>
    <row r="3" spans="1:24" hidden="1" outlineLevel="1">
      <c r="A3" t="s">
        <v>256</v>
      </c>
      <c r="B3" s="17">
        <v>254</v>
      </c>
      <c r="C3" s="17">
        <v>259</v>
      </c>
      <c r="D3" s="17">
        <v>287</v>
      </c>
      <c r="E3" s="17">
        <v>1121</v>
      </c>
      <c r="F3" s="17">
        <v>337</v>
      </c>
      <c r="G3" s="17">
        <v>361</v>
      </c>
      <c r="H3" s="17">
        <v>372</v>
      </c>
      <c r="I3" s="17">
        <v>1485</v>
      </c>
      <c r="J3" s="17">
        <v>451</v>
      </c>
      <c r="K3" s="17">
        <v>484</v>
      </c>
      <c r="L3" s="17">
        <v>583</v>
      </c>
      <c r="M3" s="17">
        <v>2207</v>
      </c>
      <c r="N3" s="17">
        <v>657</v>
      </c>
      <c r="O3" s="17">
        <v>725</v>
      </c>
      <c r="P3" s="17">
        <v>865</v>
      </c>
      <c r="Q3" s="17">
        <v>964</v>
      </c>
      <c r="R3" s="17">
        <v>1067</v>
      </c>
      <c r="S3" s="17">
        <v>1123</v>
      </c>
      <c r="T3" s="17">
        <v>1151</v>
      </c>
      <c r="U3" s="17"/>
      <c r="V3" s="17"/>
      <c r="W3" s="17"/>
      <c r="X3" s="17"/>
    </row>
    <row r="4" spans="1:24" hidden="1" outlineLevel="1">
      <c r="A4" t="s">
        <v>232</v>
      </c>
      <c r="B4" s="17">
        <v>109</v>
      </c>
      <c r="C4" s="17">
        <v>97</v>
      </c>
      <c r="D4" s="17">
        <v>121</v>
      </c>
      <c r="E4" s="17">
        <v>456</v>
      </c>
      <c r="F4" s="17">
        <v>138</v>
      </c>
      <c r="G4" s="17">
        <v>155</v>
      </c>
      <c r="H4" s="17">
        <v>155</v>
      </c>
      <c r="I4" s="17">
        <v>608</v>
      </c>
      <c r="J4" s="17">
        <v>160</v>
      </c>
      <c r="K4" s="17">
        <v>165</v>
      </c>
      <c r="L4" s="17">
        <v>152</v>
      </c>
      <c r="M4" s="17">
        <v>646</v>
      </c>
      <c r="N4" s="17">
        <v>312</v>
      </c>
      <c r="O4" s="17">
        <v>328</v>
      </c>
      <c r="P4" s="17">
        <v>324</v>
      </c>
      <c r="Q4" s="17">
        <v>397</v>
      </c>
      <c r="R4" s="17">
        <v>400</v>
      </c>
      <c r="S4" s="17">
        <v>396</v>
      </c>
      <c r="T4" s="17">
        <v>415</v>
      </c>
      <c r="U4" s="17"/>
      <c r="V4" s="17"/>
      <c r="W4" s="17"/>
      <c r="X4" s="17"/>
    </row>
    <row r="5" spans="1:24" hidden="1" outlineLevel="1">
      <c r="A5" t="s">
        <v>235</v>
      </c>
      <c r="B5" s="17">
        <v>1399</v>
      </c>
      <c r="C5" s="17">
        <v>2121</v>
      </c>
      <c r="D5" s="17">
        <v>2128</v>
      </c>
      <c r="E5" s="17">
        <v>9416</v>
      </c>
      <c r="F5" s="17">
        <v>1370</v>
      </c>
      <c r="G5" s="17">
        <v>2045</v>
      </c>
      <c r="H5" s="17">
        <v>1982</v>
      </c>
      <c r="I5" s="17">
        <v>8535</v>
      </c>
      <c r="J5" s="17">
        <v>1151</v>
      </c>
      <c r="K5" s="17">
        <v>1677</v>
      </c>
      <c r="L5" s="17">
        <v>1680</v>
      </c>
      <c r="M5" s="17">
        <v>7276</v>
      </c>
      <c r="N5" s="17">
        <v>1030</v>
      </c>
      <c r="O5" s="17">
        <v>1347</v>
      </c>
      <c r="P5" s="17">
        <v>1414</v>
      </c>
      <c r="Q5" s="17">
        <v>2626</v>
      </c>
      <c r="R5" s="17">
        <v>966</v>
      </c>
      <c r="S5" s="17">
        <v>1353</v>
      </c>
      <c r="T5" s="17">
        <v>1388</v>
      </c>
      <c r="U5" s="17"/>
      <c r="V5" s="17"/>
      <c r="W5" s="17"/>
      <c r="X5" s="17"/>
    </row>
    <row r="6" spans="1:24" hidden="1" outlineLevel="1">
      <c r="A6" t="s">
        <v>257</v>
      </c>
      <c r="B6" s="17">
        <v>4431</v>
      </c>
      <c r="C6" s="17">
        <v>4516</v>
      </c>
      <c r="D6" s="17">
        <v>4564</v>
      </c>
      <c r="E6" s="17">
        <v>18206</v>
      </c>
      <c r="F6" s="17">
        <v>4731</v>
      </c>
      <c r="G6" s="17">
        <v>4768</v>
      </c>
      <c r="H6" s="17">
        <v>4661</v>
      </c>
      <c r="I6" s="17">
        <v>18847</v>
      </c>
      <c r="J6" s="17">
        <v>4696</v>
      </c>
      <c r="K6" s="17">
        <v>4683</v>
      </c>
      <c r="L6" s="17">
        <v>4669</v>
      </c>
      <c r="M6" s="17">
        <v>18861</v>
      </c>
      <c r="N6" s="17">
        <v>4792</v>
      </c>
      <c r="O6" s="17">
        <v>4777</v>
      </c>
      <c r="P6" s="17">
        <v>4762</v>
      </c>
      <c r="Q6" s="17">
        <v>4897</v>
      </c>
      <c r="R6" s="17">
        <v>4951</v>
      </c>
      <c r="S6" s="17">
        <v>4953</v>
      </c>
      <c r="T6" s="17">
        <v>5027</v>
      </c>
      <c r="U6" s="17"/>
      <c r="V6" s="17"/>
      <c r="W6" s="17"/>
      <c r="X6" s="17"/>
    </row>
    <row r="7" spans="1:24" hidden="1" outlineLevel="1">
      <c r="A7" t="s">
        <v>233</v>
      </c>
      <c r="B7" s="17">
        <v>669</v>
      </c>
      <c r="C7" s="17">
        <v>714</v>
      </c>
      <c r="D7" s="17">
        <v>725</v>
      </c>
      <c r="E7" s="17">
        <v>2976</v>
      </c>
      <c r="F7" s="17">
        <v>578</v>
      </c>
      <c r="G7" s="17">
        <v>717</v>
      </c>
      <c r="H7" s="17">
        <v>712</v>
      </c>
      <c r="I7" s="17">
        <v>2825</v>
      </c>
      <c r="J7" s="17">
        <v>570</v>
      </c>
      <c r="K7" s="17">
        <v>573</v>
      </c>
      <c r="L7" s="17">
        <v>604</v>
      </c>
      <c r="M7" s="17">
        <v>2471</v>
      </c>
      <c r="N7" s="17">
        <v>996</v>
      </c>
      <c r="O7" s="17">
        <v>1014</v>
      </c>
      <c r="P7" s="17">
        <v>1028</v>
      </c>
      <c r="Q7" s="17">
        <v>1114</v>
      </c>
      <c r="R7" s="17">
        <v>943</v>
      </c>
      <c r="S7" s="17">
        <v>940</v>
      </c>
      <c r="T7" s="17">
        <v>994</v>
      </c>
      <c r="U7" s="17"/>
      <c r="V7" s="17"/>
      <c r="W7" s="17"/>
      <c r="X7" s="17"/>
    </row>
    <row r="8" spans="1:24" hidden="1" outlineLevel="1">
      <c r="A8" t="s">
        <v>234</v>
      </c>
      <c r="B8" s="17">
        <v>592</v>
      </c>
      <c r="C8" s="17">
        <v>609</v>
      </c>
      <c r="D8" s="17">
        <v>598</v>
      </c>
      <c r="E8" s="17">
        <v>2396</v>
      </c>
      <c r="F8" s="17">
        <v>587</v>
      </c>
      <c r="G8" s="17">
        <v>617</v>
      </c>
      <c r="H8" s="17">
        <v>587</v>
      </c>
      <c r="I8" s="17">
        <v>2380</v>
      </c>
      <c r="J8" s="17">
        <v>558</v>
      </c>
      <c r="K8" s="17">
        <v>550</v>
      </c>
      <c r="L8" s="17">
        <v>531</v>
      </c>
      <c r="M8" s="17">
        <v>2197</v>
      </c>
      <c r="N8" s="17">
        <v>808</v>
      </c>
      <c r="O8" s="17">
        <v>844</v>
      </c>
      <c r="P8" s="17">
        <v>812</v>
      </c>
      <c r="Q8" s="17">
        <v>894</v>
      </c>
      <c r="R8" s="17">
        <v>860</v>
      </c>
      <c r="S8" s="17">
        <v>856</v>
      </c>
      <c r="T8" s="17">
        <v>796</v>
      </c>
      <c r="U8" s="17"/>
      <c r="V8" s="17"/>
      <c r="W8" s="17"/>
      <c r="X8" s="17"/>
    </row>
    <row r="9" spans="1:24" hidden="1" outlineLevel="1">
      <c r="A9" t="s">
        <v>37</v>
      </c>
      <c r="B9" s="17"/>
      <c r="C9" s="17"/>
      <c r="D9" s="17"/>
      <c r="E9" s="17"/>
      <c r="F9" s="17"/>
      <c r="G9" s="17"/>
      <c r="H9" s="17"/>
      <c r="I9" s="17"/>
      <c r="J9" s="17"/>
      <c r="K9" s="17"/>
      <c r="N9" s="17"/>
      <c r="O9" s="17"/>
    </row>
    <row r="10" spans="1:24" hidden="1" outlineLevel="1">
      <c r="B10" s="17"/>
      <c r="C10" s="17"/>
      <c r="D10" s="17"/>
      <c r="E10" s="17"/>
      <c r="F10" s="17"/>
      <c r="G10" s="17"/>
      <c r="H10" s="17"/>
      <c r="I10" s="17"/>
      <c r="J10" s="17"/>
      <c r="K10" s="17"/>
      <c r="N10" s="17"/>
      <c r="O10" s="17"/>
    </row>
    <row r="11" spans="1:24" hidden="1" outlineLevel="1">
      <c r="A11" t="s">
        <v>258</v>
      </c>
      <c r="B11" s="17">
        <v>6292</v>
      </c>
      <c r="C11" s="17">
        <v>7438</v>
      </c>
      <c r="D11" s="17">
        <v>10465</v>
      </c>
      <c r="E11" s="17">
        <v>14921</v>
      </c>
      <c r="F11" s="17">
        <v>6728</v>
      </c>
      <c r="G11" s="17">
        <v>7790</v>
      </c>
      <c r="H11" s="17">
        <v>10053</v>
      </c>
      <c r="I11" s="17">
        <v>14336</v>
      </c>
      <c r="J11" s="17">
        <v>5881</v>
      </c>
      <c r="K11" s="17">
        <v>6397</v>
      </c>
      <c r="L11" s="17">
        <v>9892</v>
      </c>
      <c r="M11" s="17">
        <v>13561</v>
      </c>
      <c r="N11" s="17">
        <v>5875</v>
      </c>
      <c r="O11" s="17">
        <v>6961</v>
      </c>
      <c r="P11" s="17">
        <v>9660</v>
      </c>
      <c r="Q11" s="17">
        <v>14126</v>
      </c>
      <c r="R11" s="17">
        <v>6566</v>
      </c>
      <c r="S11" s="17">
        <v>7416</v>
      </c>
      <c r="T11" s="17">
        <v>10726</v>
      </c>
    </row>
    <row r="12" spans="1:24" hidden="1" outlineLevel="1">
      <c r="A12" t="s">
        <v>259</v>
      </c>
      <c r="B12" s="17">
        <v>150</v>
      </c>
      <c r="C12" s="17">
        <v>302</v>
      </c>
      <c r="D12" s="17">
        <v>452</v>
      </c>
      <c r="E12" s="17">
        <v>608</v>
      </c>
      <c r="F12" s="17">
        <v>160</v>
      </c>
      <c r="G12" s="17">
        <v>324</v>
      </c>
      <c r="H12" s="17">
        <v>502</v>
      </c>
      <c r="I12" s="17">
        <v>712</v>
      </c>
      <c r="J12" s="17">
        <v>219</v>
      </c>
      <c r="K12" s="17">
        <v>429</v>
      </c>
      <c r="L12" s="17">
        <v>643</v>
      </c>
      <c r="M12" s="17">
        <v>871</v>
      </c>
      <c r="N12" s="17">
        <v>222</v>
      </c>
      <c r="O12" s="17">
        <v>463</v>
      </c>
      <c r="P12" s="17">
        <v>722</v>
      </c>
      <c r="Q12" s="17">
        <v>1000</v>
      </c>
      <c r="R12" s="17">
        <v>285</v>
      </c>
      <c r="S12" s="17">
        <v>573</v>
      </c>
      <c r="T12" s="17">
        <v>878</v>
      </c>
    </row>
    <row r="13" spans="1:24" hidden="1" outlineLevel="1">
      <c r="B13" s="17"/>
      <c r="C13" s="17"/>
      <c r="D13" s="17"/>
      <c r="E13" s="17"/>
      <c r="F13" s="17"/>
      <c r="G13" s="17"/>
      <c r="H13" s="17"/>
      <c r="I13" s="17"/>
      <c r="J13" s="17"/>
      <c r="K13" s="17"/>
      <c r="N13" s="17"/>
      <c r="O13" s="17"/>
    </row>
    <row r="14" spans="1:24" hidden="1" outlineLevel="1">
      <c r="B14" s="17"/>
      <c r="C14" s="17"/>
      <c r="D14" s="17"/>
      <c r="E14" s="17"/>
      <c r="F14" s="17"/>
      <c r="G14" s="17"/>
      <c r="H14" s="17"/>
      <c r="I14" s="17"/>
      <c r="J14" s="17"/>
      <c r="K14" s="17"/>
      <c r="N14" s="17"/>
      <c r="O14" s="17"/>
    </row>
    <row r="15" spans="1:24" hidden="1" outlineLevel="1">
      <c r="A15" t="s">
        <v>260</v>
      </c>
      <c r="B15" s="17">
        <v>-1314</v>
      </c>
      <c r="C15" s="17">
        <v>-1748</v>
      </c>
      <c r="D15" s="17">
        <v>-3066</v>
      </c>
      <c r="E15" s="17">
        <v>-3488</v>
      </c>
      <c r="F15" s="17">
        <v>-37</v>
      </c>
      <c r="G15" s="17">
        <v>-5122</v>
      </c>
      <c r="H15" s="17">
        <v>-6232</v>
      </c>
      <c r="I15" s="17">
        <v>-6239</v>
      </c>
      <c r="J15" s="17">
        <v>0</v>
      </c>
      <c r="K15" s="17">
        <v>-147</v>
      </c>
      <c r="L15" s="17">
        <v>-313</v>
      </c>
      <c r="M15" s="17">
        <v>-650</v>
      </c>
      <c r="N15" s="17">
        <v>-1143</v>
      </c>
      <c r="O15" s="17">
        <v>-9854</v>
      </c>
      <c r="P15" s="17">
        <v>-10406</v>
      </c>
      <c r="Q15" s="17">
        <v>-11221</v>
      </c>
      <c r="R15" s="17">
        <v>0</v>
      </c>
      <c r="S15" s="17">
        <v>0</v>
      </c>
      <c r="T15" s="17">
        <v>0</v>
      </c>
    </row>
    <row r="16" spans="1:24" hidden="1" outlineLevel="1">
      <c r="A16" s="15" t="s">
        <v>261</v>
      </c>
      <c r="B16" s="186">
        <v>-153</v>
      </c>
      <c r="C16" s="186">
        <v>-279</v>
      </c>
      <c r="D16" s="186">
        <v>-426</v>
      </c>
      <c r="E16" s="186">
        <v>-580</v>
      </c>
      <c r="F16" s="186">
        <v>-201</v>
      </c>
      <c r="G16" s="186">
        <v>-426</v>
      </c>
      <c r="H16" s="186">
        <v>-794</v>
      </c>
      <c r="I16" s="186">
        <v>-1391</v>
      </c>
      <c r="J16" s="186">
        <v>-446</v>
      </c>
      <c r="K16" s="186">
        <v>-641</v>
      </c>
      <c r="L16" s="186">
        <v>-1009</v>
      </c>
      <c r="M16" s="186">
        <v>-1189</v>
      </c>
      <c r="N16" s="186">
        <v>-299</v>
      </c>
      <c r="O16" s="186">
        <v>-1056</v>
      </c>
      <c r="P16" s="186">
        <v>-1496</v>
      </c>
      <c r="Q16" s="186">
        <v>-2021</v>
      </c>
      <c r="R16" s="186">
        <v>-473</v>
      </c>
      <c r="S16" s="186">
        <v>-1072</v>
      </c>
      <c r="T16" s="186">
        <v>-1358</v>
      </c>
    </row>
    <row r="17" spans="1:21" hidden="1" outlineLevel="1">
      <c r="A17" t="s">
        <v>73</v>
      </c>
      <c r="B17" s="17"/>
      <c r="C17" s="17"/>
      <c r="D17" s="17"/>
      <c r="E17" s="17"/>
      <c r="F17" s="17"/>
      <c r="G17" s="17"/>
      <c r="H17" s="17"/>
      <c r="I17" s="17"/>
      <c r="J17" s="17"/>
      <c r="K17" s="17"/>
      <c r="L17" s="17"/>
      <c r="M17" s="17"/>
      <c r="N17" s="17"/>
      <c r="O17" s="17"/>
      <c r="P17" s="17"/>
    </row>
    <row r="18" spans="1:21" collapsed="1"/>
    <row r="19" spans="1:21">
      <c r="A19" s="10" t="s">
        <v>262</v>
      </c>
    </row>
    <row r="20" spans="1:21">
      <c r="B20" t="s">
        <v>237</v>
      </c>
      <c r="C20" t="s">
        <v>238</v>
      </c>
      <c r="D20" t="s">
        <v>239</v>
      </c>
      <c r="E20" t="s">
        <v>240</v>
      </c>
      <c r="F20" t="s">
        <v>241</v>
      </c>
      <c r="G20" t="s">
        <v>242</v>
      </c>
      <c r="H20" t="s">
        <v>243</v>
      </c>
      <c r="I20" t="s">
        <v>244</v>
      </c>
      <c r="J20" t="s">
        <v>245</v>
      </c>
      <c r="K20" t="s">
        <v>246</v>
      </c>
      <c r="L20" t="s">
        <v>247</v>
      </c>
      <c r="M20" t="s">
        <v>248</v>
      </c>
      <c r="N20" t="s">
        <v>249</v>
      </c>
      <c r="O20" t="s">
        <v>250</v>
      </c>
      <c r="P20" t="s">
        <v>251</v>
      </c>
      <c r="Q20" t="s">
        <v>252</v>
      </c>
      <c r="R20" t="s">
        <v>253</v>
      </c>
      <c r="S20" t="s">
        <v>254</v>
      </c>
      <c r="T20" t="s">
        <v>255</v>
      </c>
    </row>
    <row r="21" spans="1:21">
      <c r="A21" t="s">
        <v>256</v>
      </c>
      <c r="B21" s="17">
        <v>254</v>
      </c>
      <c r="C21" s="17">
        <v>259</v>
      </c>
      <c r="D21" s="17">
        <v>287</v>
      </c>
      <c r="E21" s="17">
        <f>E3-SUM(B21:D21)</f>
        <v>321</v>
      </c>
      <c r="F21" s="17">
        <v>337</v>
      </c>
      <c r="G21" s="17">
        <v>361</v>
      </c>
      <c r="H21" s="17">
        <v>372</v>
      </c>
      <c r="I21" s="17">
        <f>I3-SUM(F21:H21)</f>
        <v>415</v>
      </c>
      <c r="J21" s="17">
        <v>451</v>
      </c>
      <c r="K21" s="17">
        <v>484</v>
      </c>
      <c r="L21" s="17">
        <v>583</v>
      </c>
      <c r="M21" s="17">
        <v>576</v>
      </c>
      <c r="N21" s="17">
        <v>657</v>
      </c>
      <c r="O21" s="17">
        <v>725</v>
      </c>
      <c r="P21" s="17">
        <v>865</v>
      </c>
      <c r="Q21" s="17">
        <v>964</v>
      </c>
      <c r="R21" s="17">
        <v>1067</v>
      </c>
      <c r="S21" s="17">
        <v>1123</v>
      </c>
      <c r="T21" s="17">
        <v>1151</v>
      </c>
      <c r="U21" s="187"/>
    </row>
    <row r="22" spans="1:21">
      <c r="A22" t="s">
        <v>232</v>
      </c>
      <c r="B22" s="17">
        <v>109</v>
      </c>
      <c r="C22" s="17">
        <v>97</v>
      </c>
      <c r="D22" s="17">
        <v>121</v>
      </c>
      <c r="E22" s="17">
        <f t="shared" ref="E22:E24" si="0">E4-SUM(B22:D22)</f>
        <v>129</v>
      </c>
      <c r="F22" s="17">
        <v>138</v>
      </c>
      <c r="G22" s="17">
        <v>155</v>
      </c>
      <c r="H22" s="17">
        <v>155</v>
      </c>
      <c r="I22" s="17">
        <f t="shared" ref="I22:I24" si="1">I4-SUM(F22:H22)</f>
        <v>160</v>
      </c>
      <c r="J22" s="17">
        <v>160</v>
      </c>
      <c r="K22" s="17">
        <v>165</v>
      </c>
      <c r="L22" s="17">
        <v>152</v>
      </c>
      <c r="M22" s="17">
        <v>283</v>
      </c>
      <c r="N22" s="17">
        <v>312</v>
      </c>
      <c r="O22" s="17">
        <v>328</v>
      </c>
      <c r="P22" s="17">
        <v>324</v>
      </c>
      <c r="Q22" s="17">
        <v>397</v>
      </c>
      <c r="R22" s="17">
        <v>400</v>
      </c>
      <c r="S22" s="17">
        <v>396</v>
      </c>
      <c r="T22" s="17">
        <v>415</v>
      </c>
      <c r="U22" s="187"/>
    </row>
    <row r="23" spans="1:21">
      <c r="A23" t="s">
        <v>235</v>
      </c>
      <c r="B23" s="17">
        <v>1399</v>
      </c>
      <c r="C23" s="17">
        <v>2121</v>
      </c>
      <c r="D23" s="17">
        <v>2128</v>
      </c>
      <c r="E23" s="17">
        <f t="shared" si="0"/>
        <v>3768</v>
      </c>
      <c r="F23" s="17">
        <v>1370</v>
      </c>
      <c r="G23" s="17">
        <v>2045</v>
      </c>
      <c r="H23" s="17">
        <v>1982</v>
      </c>
      <c r="I23" s="17">
        <f t="shared" si="1"/>
        <v>3138</v>
      </c>
      <c r="J23" s="17">
        <v>1151</v>
      </c>
      <c r="K23" s="17">
        <v>1677</v>
      </c>
      <c r="L23" s="17">
        <v>1680</v>
      </c>
      <c r="M23" s="17">
        <v>2766</v>
      </c>
      <c r="N23" s="17">
        <v>1030</v>
      </c>
      <c r="O23" s="17">
        <v>1347</v>
      </c>
      <c r="P23" s="17">
        <v>1414</v>
      </c>
      <c r="Q23" s="17">
        <v>2626</v>
      </c>
      <c r="R23" s="17">
        <v>966</v>
      </c>
      <c r="S23" s="17">
        <v>1353</v>
      </c>
      <c r="T23" s="17">
        <v>1388</v>
      </c>
      <c r="U23" s="187"/>
    </row>
    <row r="24" spans="1:21">
      <c r="A24" t="s">
        <v>257</v>
      </c>
      <c r="B24" s="17">
        <v>4431</v>
      </c>
      <c r="C24" s="17">
        <v>4516</v>
      </c>
      <c r="D24" s="17">
        <v>4564</v>
      </c>
      <c r="E24" s="17">
        <f t="shared" si="0"/>
        <v>4695</v>
      </c>
      <c r="F24" s="17">
        <v>4731</v>
      </c>
      <c r="G24" s="17">
        <v>4768</v>
      </c>
      <c r="H24" s="17">
        <v>4661</v>
      </c>
      <c r="I24" s="17">
        <f t="shared" si="1"/>
        <v>4687</v>
      </c>
      <c r="J24" s="17">
        <v>4696</v>
      </c>
      <c r="K24" s="17">
        <v>4683</v>
      </c>
      <c r="L24" s="17">
        <v>4669</v>
      </c>
      <c r="M24" s="17">
        <v>4814</v>
      </c>
      <c r="N24" s="17">
        <v>4792</v>
      </c>
      <c r="O24" s="17">
        <v>4777</v>
      </c>
      <c r="P24" s="17">
        <v>4762</v>
      </c>
      <c r="Q24" s="17">
        <v>4897</v>
      </c>
      <c r="R24" s="17">
        <v>4951</v>
      </c>
      <c r="S24" s="17">
        <v>4953</v>
      </c>
      <c r="T24" s="17">
        <v>5027</v>
      </c>
      <c r="U24" s="187"/>
    </row>
    <row r="25" spans="1:21">
      <c r="A25" t="s">
        <v>230</v>
      </c>
      <c r="B25" s="17">
        <v>1261</v>
      </c>
      <c r="C25" s="17">
        <v>1323</v>
      </c>
      <c r="D25" s="17">
        <v>1323</v>
      </c>
      <c r="E25" s="17">
        <v>1466</v>
      </c>
      <c r="F25" s="17">
        <v>1165</v>
      </c>
      <c r="G25" s="17">
        <v>1334</v>
      </c>
      <c r="H25" s="17">
        <v>1299</v>
      </c>
      <c r="I25" s="17">
        <v>1407</v>
      </c>
      <c r="J25" s="17">
        <v>1128</v>
      </c>
      <c r="K25" s="17">
        <v>1123</v>
      </c>
      <c r="L25" s="17">
        <v>1135</v>
      </c>
      <c r="M25" s="17">
        <v>1283</v>
      </c>
      <c r="N25" s="17">
        <v>996</v>
      </c>
      <c r="O25" s="17">
        <v>1014</v>
      </c>
      <c r="P25" s="17">
        <v>1028</v>
      </c>
      <c r="Q25" s="17">
        <v>1114</v>
      </c>
      <c r="R25" s="17">
        <v>943</v>
      </c>
      <c r="S25" s="17">
        <v>940</v>
      </c>
      <c r="T25" s="17">
        <v>994</v>
      </c>
      <c r="U25" s="187"/>
    </row>
    <row r="26" spans="1:21">
      <c r="A26" t="s">
        <v>205</v>
      </c>
      <c r="B26" s="17">
        <v>918</v>
      </c>
      <c r="C26" s="17">
        <v>959</v>
      </c>
      <c r="D26" s="17">
        <v>884</v>
      </c>
      <c r="E26" s="17">
        <v>940</v>
      </c>
      <c r="F26" s="17">
        <v>855</v>
      </c>
      <c r="G26" s="17">
        <v>935</v>
      </c>
      <c r="H26" s="17">
        <v>858</v>
      </c>
      <c r="I26" s="17">
        <v>899</v>
      </c>
      <c r="J26" s="17">
        <v>862</v>
      </c>
      <c r="K26" s="17">
        <v>861</v>
      </c>
      <c r="L26" s="17">
        <v>793</v>
      </c>
      <c r="M26" s="17">
        <v>872</v>
      </c>
      <c r="N26" s="17">
        <v>808</v>
      </c>
      <c r="O26" s="17">
        <v>844</v>
      </c>
      <c r="P26" s="17">
        <v>812</v>
      </c>
      <c r="Q26" s="17">
        <v>894</v>
      </c>
      <c r="R26" s="17">
        <v>860</v>
      </c>
      <c r="S26" s="17">
        <v>856</v>
      </c>
      <c r="T26" s="17">
        <v>796</v>
      </c>
      <c r="U26" s="187"/>
    </row>
    <row r="27" spans="1:21">
      <c r="A27" t="s">
        <v>263</v>
      </c>
      <c r="B27" s="18">
        <f>B25+B26</f>
        <v>2179</v>
      </c>
      <c r="C27" s="18">
        <f t="shared" ref="C27:T27" si="2">C25+C26</f>
        <v>2282</v>
      </c>
      <c r="D27" s="18">
        <f t="shared" si="2"/>
        <v>2207</v>
      </c>
      <c r="E27" s="18">
        <f t="shared" si="2"/>
        <v>2406</v>
      </c>
      <c r="F27" s="18">
        <f t="shared" si="2"/>
        <v>2020</v>
      </c>
      <c r="G27" s="18">
        <f t="shared" si="2"/>
        <v>2269</v>
      </c>
      <c r="H27" s="18">
        <f t="shared" si="2"/>
        <v>2157</v>
      </c>
      <c r="I27" s="18">
        <f t="shared" si="2"/>
        <v>2306</v>
      </c>
      <c r="J27" s="18">
        <f t="shared" si="2"/>
        <v>1990</v>
      </c>
      <c r="K27" s="18">
        <f t="shared" si="2"/>
        <v>1984</v>
      </c>
      <c r="L27" s="18">
        <f t="shared" si="2"/>
        <v>1928</v>
      </c>
      <c r="M27" s="18">
        <f t="shared" si="2"/>
        <v>2155</v>
      </c>
      <c r="N27" s="18">
        <f t="shared" si="2"/>
        <v>1804</v>
      </c>
      <c r="O27" s="18">
        <f t="shared" si="2"/>
        <v>1858</v>
      </c>
      <c r="P27" s="18">
        <f t="shared" si="2"/>
        <v>1840</v>
      </c>
      <c r="Q27" s="18">
        <f t="shared" si="2"/>
        <v>2008</v>
      </c>
      <c r="R27" s="18">
        <f t="shared" si="2"/>
        <v>1803</v>
      </c>
      <c r="S27" s="18">
        <f t="shared" si="2"/>
        <v>1796</v>
      </c>
      <c r="T27" s="18">
        <f t="shared" si="2"/>
        <v>1790</v>
      </c>
      <c r="U27" s="187"/>
    </row>
    <row r="28" spans="1:21">
      <c r="A28" s="1" t="s">
        <v>37</v>
      </c>
      <c r="B28" s="5">
        <f t="shared" ref="B28:T28" si="3">SUM(B21:B26)</f>
        <v>8372</v>
      </c>
      <c r="C28" s="5">
        <f t="shared" si="3"/>
        <v>9275</v>
      </c>
      <c r="D28" s="5">
        <f t="shared" si="3"/>
        <v>9307</v>
      </c>
      <c r="E28" s="5">
        <f t="shared" si="3"/>
        <v>11319</v>
      </c>
      <c r="F28" s="5">
        <f t="shared" si="3"/>
        <v>8596</v>
      </c>
      <c r="G28" s="5">
        <f t="shared" si="3"/>
        <v>9598</v>
      </c>
      <c r="H28" s="5">
        <f t="shared" si="3"/>
        <v>9327</v>
      </c>
      <c r="I28" s="5">
        <f t="shared" si="3"/>
        <v>10706</v>
      </c>
      <c r="J28" s="5">
        <f t="shared" si="3"/>
        <v>8448</v>
      </c>
      <c r="K28" s="5">
        <f t="shared" si="3"/>
        <v>8993</v>
      </c>
      <c r="L28" s="5">
        <f t="shared" si="3"/>
        <v>9012</v>
      </c>
      <c r="M28" s="5">
        <f t="shared" si="3"/>
        <v>10594</v>
      </c>
      <c r="N28" s="5">
        <f t="shared" si="3"/>
        <v>8595</v>
      </c>
      <c r="O28" s="5">
        <f t="shared" si="3"/>
        <v>9035</v>
      </c>
      <c r="P28" s="5">
        <f t="shared" si="3"/>
        <v>9205</v>
      </c>
      <c r="Q28" s="5">
        <f t="shared" si="3"/>
        <v>10892</v>
      </c>
      <c r="R28" s="5">
        <f t="shared" si="3"/>
        <v>9187</v>
      </c>
      <c r="S28" s="5">
        <f t="shared" si="3"/>
        <v>9621</v>
      </c>
      <c r="T28" s="5">
        <f t="shared" si="3"/>
        <v>9771</v>
      </c>
      <c r="U28" s="38">
        <f>Q28*1.02</f>
        <v>11109.84</v>
      </c>
    </row>
    <row r="29" spans="1:21">
      <c r="A29" s="188" t="s">
        <v>264</v>
      </c>
      <c r="B29" s="17"/>
      <c r="C29" s="17"/>
      <c r="D29" s="17"/>
      <c r="E29" s="17">
        <f>SUM(B28:E28)</f>
        <v>38273</v>
      </c>
      <c r="F29" s="17">
        <f t="shared" ref="F29:T29" si="4">SUM(C28:F28)</f>
        <v>38497</v>
      </c>
      <c r="G29" s="17">
        <f t="shared" si="4"/>
        <v>38820</v>
      </c>
      <c r="H29" s="17">
        <f t="shared" si="4"/>
        <v>38840</v>
      </c>
      <c r="I29" s="17">
        <f t="shared" si="4"/>
        <v>38227</v>
      </c>
      <c r="J29" s="17">
        <f t="shared" si="4"/>
        <v>38079</v>
      </c>
      <c r="K29" s="17">
        <f t="shared" si="4"/>
        <v>37474</v>
      </c>
      <c r="L29" s="17">
        <f t="shared" si="4"/>
        <v>37159</v>
      </c>
      <c r="M29" s="17">
        <f t="shared" si="4"/>
        <v>37047</v>
      </c>
      <c r="N29" s="17">
        <f t="shared" si="4"/>
        <v>37194</v>
      </c>
      <c r="O29" s="17">
        <f t="shared" si="4"/>
        <v>37236</v>
      </c>
      <c r="P29" s="17">
        <f t="shared" si="4"/>
        <v>37429</v>
      </c>
      <c r="Q29" s="17">
        <f t="shared" si="4"/>
        <v>37727</v>
      </c>
      <c r="R29" s="17">
        <f t="shared" si="4"/>
        <v>38319</v>
      </c>
      <c r="S29" s="17">
        <f t="shared" si="4"/>
        <v>38905</v>
      </c>
      <c r="T29" s="17">
        <f t="shared" si="4"/>
        <v>39471</v>
      </c>
      <c r="U29" s="38">
        <f>SUM(R28:U28)</f>
        <v>39688.839999999997</v>
      </c>
    </row>
    <row r="30" spans="1:21">
      <c r="E30" s="18"/>
      <c r="F30" s="18"/>
      <c r="G30" s="18"/>
      <c r="H30" s="18"/>
      <c r="I30" s="18"/>
      <c r="J30" s="18"/>
      <c r="K30" s="18"/>
      <c r="L30" s="18"/>
      <c r="M30" s="18"/>
      <c r="N30" s="18"/>
      <c r="O30" s="18"/>
      <c r="P30" s="18"/>
      <c r="Q30" s="18"/>
      <c r="R30" s="18"/>
      <c r="S30" s="18"/>
      <c r="T30" s="18"/>
      <c r="U30">
        <f>U29/SUM(N28:Q28)-1</f>
        <v>5.2000954223765383E-2</v>
      </c>
    </row>
    <row r="31" spans="1:21">
      <c r="A31" t="s">
        <v>258</v>
      </c>
      <c r="B31" s="17">
        <v>6292</v>
      </c>
      <c r="C31" s="17">
        <f>C11-B31</f>
        <v>1146</v>
      </c>
      <c r="D31" s="17">
        <f>D11-SUM(B31:C31)</f>
        <v>3027</v>
      </c>
      <c r="E31" s="17">
        <f>E6-SUM(B31:D31)</f>
        <v>7741</v>
      </c>
      <c r="F31" s="17">
        <v>6728</v>
      </c>
      <c r="G31" s="17">
        <f t="shared" ref="G31:I32" si="5">G11-F11</f>
        <v>1062</v>
      </c>
      <c r="H31" s="17">
        <f t="shared" si="5"/>
        <v>2263</v>
      </c>
      <c r="I31" s="17">
        <f t="shared" si="5"/>
        <v>4283</v>
      </c>
      <c r="J31" s="17">
        <v>5881</v>
      </c>
      <c r="K31" s="17">
        <f t="shared" ref="K31:M32" si="6">K11-J11</f>
        <v>516</v>
      </c>
      <c r="L31" s="17">
        <f t="shared" si="6"/>
        <v>3495</v>
      </c>
      <c r="M31" s="17">
        <f t="shared" si="6"/>
        <v>3669</v>
      </c>
      <c r="N31" s="17">
        <v>5875</v>
      </c>
      <c r="O31" s="17">
        <f t="shared" ref="O31:Q32" si="7">O11-N11</f>
        <v>1086</v>
      </c>
      <c r="P31" s="17">
        <f t="shared" si="7"/>
        <v>2699</v>
      </c>
      <c r="Q31" s="17">
        <f t="shared" si="7"/>
        <v>4466</v>
      </c>
      <c r="R31" s="17">
        <v>6566</v>
      </c>
      <c r="S31" s="17">
        <f>S11-R11</f>
        <v>850</v>
      </c>
      <c r="T31" s="17">
        <f>T11-S11</f>
        <v>3310</v>
      </c>
    </row>
    <row r="32" spans="1:21">
      <c r="A32" t="s">
        <v>259</v>
      </c>
      <c r="B32" s="17">
        <v>150</v>
      </c>
      <c r="C32" s="17">
        <f>C12-B32</f>
        <v>152</v>
      </c>
      <c r="D32" s="17">
        <f>D12-SUM(B32:C32)</f>
        <v>150</v>
      </c>
      <c r="E32" s="17">
        <f>E12-SUM(B32:D32)</f>
        <v>156</v>
      </c>
      <c r="F32" s="17">
        <v>160</v>
      </c>
      <c r="G32" s="17">
        <f t="shared" si="5"/>
        <v>164</v>
      </c>
      <c r="H32" s="17">
        <f t="shared" si="5"/>
        <v>178</v>
      </c>
      <c r="I32" s="17">
        <f t="shared" si="5"/>
        <v>210</v>
      </c>
      <c r="J32" s="17">
        <v>219</v>
      </c>
      <c r="K32" s="17">
        <f t="shared" si="6"/>
        <v>210</v>
      </c>
      <c r="L32" s="17">
        <f t="shared" si="6"/>
        <v>214</v>
      </c>
      <c r="M32" s="17">
        <f t="shared" si="6"/>
        <v>228</v>
      </c>
      <c r="N32" s="17">
        <v>222</v>
      </c>
      <c r="O32" s="17">
        <f t="shared" si="7"/>
        <v>241</v>
      </c>
      <c r="P32" s="17">
        <f t="shared" si="7"/>
        <v>259</v>
      </c>
      <c r="Q32" s="17">
        <f t="shared" si="7"/>
        <v>278</v>
      </c>
      <c r="R32" s="17">
        <v>285</v>
      </c>
      <c r="S32" s="17">
        <f>S12-R12</f>
        <v>288</v>
      </c>
      <c r="T32" s="17">
        <f>T12-S12</f>
        <v>305</v>
      </c>
    </row>
    <row r="33" spans="1:20">
      <c r="A33" s="3" t="s">
        <v>265</v>
      </c>
      <c r="B33" s="189">
        <v>0.02</v>
      </c>
      <c r="C33" s="189">
        <v>0.02</v>
      </c>
      <c r="D33" s="189">
        <v>0.01</v>
      </c>
      <c r="E33" s="189">
        <v>0.01</v>
      </c>
      <c r="F33" s="189">
        <v>0.01</v>
      </c>
      <c r="G33" s="189">
        <v>0.01</v>
      </c>
      <c r="H33" s="189">
        <v>0.02</v>
      </c>
      <c r="I33" s="189">
        <v>0.02</v>
      </c>
      <c r="J33" s="189">
        <v>0.02</v>
      </c>
      <c r="K33" s="189">
        <v>0.02</v>
      </c>
      <c r="L33" s="189">
        <v>0.02</v>
      </c>
      <c r="M33" s="189">
        <v>0.02</v>
      </c>
      <c r="N33" s="189">
        <v>0.02</v>
      </c>
      <c r="O33" s="189">
        <v>0.02</v>
      </c>
      <c r="P33" s="189">
        <v>0.02</v>
      </c>
      <c r="Q33" s="189">
        <v>2.5000000000000001E-2</v>
      </c>
      <c r="R33" s="189">
        <v>2.5000000000000001E-2</v>
      </c>
      <c r="S33" s="189">
        <v>2.5000000000000001E-2</v>
      </c>
      <c r="T33" s="189">
        <v>2.5000000000000001E-2</v>
      </c>
    </row>
    <row r="34" spans="1:20">
      <c r="A34" s="190" t="s">
        <v>266</v>
      </c>
      <c r="B34" s="186">
        <f>B32*(1+B33)</f>
        <v>153</v>
      </c>
      <c r="C34" s="186">
        <f t="shared" ref="C34:T34" si="8">C32*(1+C33)</f>
        <v>155.04</v>
      </c>
      <c r="D34" s="186">
        <f t="shared" si="8"/>
        <v>151.5</v>
      </c>
      <c r="E34" s="186">
        <f t="shared" si="8"/>
        <v>157.56</v>
      </c>
      <c r="F34" s="186">
        <f t="shared" si="8"/>
        <v>161.6</v>
      </c>
      <c r="G34" s="186">
        <f t="shared" si="8"/>
        <v>165.64000000000001</v>
      </c>
      <c r="H34" s="186">
        <f t="shared" si="8"/>
        <v>181.56</v>
      </c>
      <c r="I34" s="186">
        <f t="shared" si="8"/>
        <v>214.20000000000002</v>
      </c>
      <c r="J34" s="186">
        <f t="shared" si="8"/>
        <v>223.38</v>
      </c>
      <c r="K34" s="186">
        <f t="shared" si="8"/>
        <v>214.20000000000002</v>
      </c>
      <c r="L34" s="186">
        <f t="shared" si="8"/>
        <v>218.28</v>
      </c>
      <c r="M34" s="186">
        <f t="shared" si="8"/>
        <v>232.56</v>
      </c>
      <c r="N34" s="186">
        <f t="shared" si="8"/>
        <v>226.44</v>
      </c>
      <c r="O34" s="186">
        <f t="shared" si="8"/>
        <v>245.82</v>
      </c>
      <c r="P34" s="186">
        <f t="shared" si="8"/>
        <v>264.18</v>
      </c>
      <c r="Q34" s="186">
        <f t="shared" si="8"/>
        <v>284.95</v>
      </c>
      <c r="R34" s="186">
        <f t="shared" si="8"/>
        <v>292.125</v>
      </c>
      <c r="S34" s="186">
        <f t="shared" si="8"/>
        <v>295.2</v>
      </c>
      <c r="T34" s="186">
        <f t="shared" si="8"/>
        <v>312.625</v>
      </c>
    </row>
    <row r="35" spans="1:20">
      <c r="A35" t="s">
        <v>267</v>
      </c>
      <c r="B35" s="17">
        <f>B31-B34</f>
        <v>6139</v>
      </c>
      <c r="C35" s="17">
        <f t="shared" ref="C35:T35" si="9">C31-C34</f>
        <v>990.96</v>
      </c>
      <c r="D35" s="17">
        <f t="shared" si="9"/>
        <v>2875.5</v>
      </c>
      <c r="E35" s="17">
        <f t="shared" si="9"/>
        <v>7583.44</v>
      </c>
      <c r="F35" s="17">
        <f t="shared" si="9"/>
        <v>6566.4</v>
      </c>
      <c r="G35" s="17">
        <f t="shared" si="9"/>
        <v>896.36</v>
      </c>
      <c r="H35" s="17">
        <f t="shared" si="9"/>
        <v>2081.44</v>
      </c>
      <c r="I35" s="17">
        <f t="shared" si="9"/>
        <v>4068.8</v>
      </c>
      <c r="J35" s="17">
        <f t="shared" si="9"/>
        <v>5657.62</v>
      </c>
      <c r="K35" s="17">
        <f t="shared" si="9"/>
        <v>301.79999999999995</v>
      </c>
      <c r="L35" s="17">
        <f t="shared" si="9"/>
        <v>3276.72</v>
      </c>
      <c r="M35" s="17">
        <f t="shared" si="9"/>
        <v>3436.44</v>
      </c>
      <c r="N35" s="17">
        <f t="shared" si="9"/>
        <v>5648.56</v>
      </c>
      <c r="O35" s="17">
        <f t="shared" si="9"/>
        <v>840.18000000000006</v>
      </c>
      <c r="P35" s="17">
        <f t="shared" si="9"/>
        <v>2434.8200000000002</v>
      </c>
      <c r="Q35" s="17">
        <f t="shared" si="9"/>
        <v>4181.05</v>
      </c>
      <c r="R35" s="17">
        <f t="shared" si="9"/>
        <v>6273.875</v>
      </c>
      <c r="S35" s="17">
        <f t="shared" si="9"/>
        <v>554.79999999999995</v>
      </c>
      <c r="T35" s="17">
        <f t="shared" si="9"/>
        <v>2997.375</v>
      </c>
    </row>
    <row r="36" spans="1:20">
      <c r="A36" t="s">
        <v>268</v>
      </c>
      <c r="B36" s="20">
        <f t="shared" ref="B36:T36" si="10">B35/B28</f>
        <v>0.73327759197324416</v>
      </c>
      <c r="C36" s="20">
        <f t="shared" si="10"/>
        <v>0.10684204851752022</v>
      </c>
      <c r="D36" s="20">
        <f t="shared" si="10"/>
        <v>0.3089609970989578</v>
      </c>
      <c r="E36" s="20">
        <f t="shared" si="10"/>
        <v>0.66997437936213444</v>
      </c>
      <c r="F36" s="20">
        <f t="shared" si="10"/>
        <v>0.76389018147975796</v>
      </c>
      <c r="G36" s="20">
        <f t="shared" si="10"/>
        <v>9.3390289643675767E-2</v>
      </c>
      <c r="H36" s="20">
        <f t="shared" si="10"/>
        <v>0.22316286051249062</v>
      </c>
      <c r="I36" s="20">
        <f t="shared" si="10"/>
        <v>0.38004857089482535</v>
      </c>
      <c r="J36" s="20">
        <f t="shared" si="10"/>
        <v>0.6696993371212121</v>
      </c>
      <c r="K36" s="20">
        <f t="shared" si="10"/>
        <v>3.3559435116201485E-2</v>
      </c>
      <c r="L36" s="20">
        <f t="shared" si="10"/>
        <v>0.36359520639147802</v>
      </c>
      <c r="M36" s="20">
        <f t="shared" si="10"/>
        <v>0.32437606192184254</v>
      </c>
      <c r="N36" s="20">
        <f t="shared" si="10"/>
        <v>0.65719139034322283</v>
      </c>
      <c r="O36" s="20">
        <f t="shared" si="10"/>
        <v>9.2991698948533486E-2</v>
      </c>
      <c r="P36" s="20">
        <f t="shared" si="10"/>
        <v>0.26451059206952743</v>
      </c>
      <c r="Q36" s="20">
        <f t="shared" si="10"/>
        <v>0.38386430407638633</v>
      </c>
      <c r="R36" s="20">
        <f t="shared" si="10"/>
        <v>0.6829079133558289</v>
      </c>
      <c r="S36" s="20">
        <f t="shared" si="10"/>
        <v>5.766552333437272E-2</v>
      </c>
      <c r="T36" s="20">
        <f t="shared" si="10"/>
        <v>0.30676235799815782</v>
      </c>
    </row>
    <row r="37" spans="1:20">
      <c r="B37" s="17"/>
      <c r="C37" s="17"/>
      <c r="D37" s="17"/>
      <c r="E37" s="17"/>
      <c r="F37" s="17"/>
      <c r="G37" s="17"/>
      <c r="H37" s="17"/>
      <c r="I37" s="17"/>
      <c r="J37" s="17"/>
      <c r="K37" s="17"/>
      <c r="N37" s="17"/>
      <c r="O37" s="17"/>
    </row>
    <row r="38" spans="1:20">
      <c r="A38" t="s">
        <v>260</v>
      </c>
      <c r="B38" s="17">
        <v>-1314</v>
      </c>
      <c r="C38" s="17">
        <f>C15-B38</f>
        <v>-434</v>
      </c>
      <c r="D38" s="17">
        <f>D15-SUM(B38:C38)</f>
        <v>-1318</v>
      </c>
      <c r="E38" s="17">
        <f>E15-D15</f>
        <v>-422</v>
      </c>
      <c r="F38" s="17">
        <v>-37</v>
      </c>
      <c r="G38" s="17">
        <f t="shared" ref="G38:I39" si="11">G15-F15</f>
        <v>-5085</v>
      </c>
      <c r="H38" s="17">
        <f t="shared" si="11"/>
        <v>-1110</v>
      </c>
      <c r="I38" s="17">
        <f t="shared" si="11"/>
        <v>-7</v>
      </c>
      <c r="J38" s="17">
        <v>0</v>
      </c>
      <c r="K38" s="17">
        <f t="shared" ref="K38:M39" si="12">K15-J15</f>
        <v>-147</v>
      </c>
      <c r="L38" s="17">
        <f t="shared" si="12"/>
        <v>-166</v>
      </c>
      <c r="M38" s="17">
        <f t="shared" si="12"/>
        <v>-337</v>
      </c>
      <c r="N38" s="17">
        <v>-1143</v>
      </c>
      <c r="O38" s="17">
        <f t="shared" ref="O38:Q39" si="13">O15-N15</f>
        <v>-8711</v>
      </c>
      <c r="P38" s="17">
        <f t="shared" si="13"/>
        <v>-552</v>
      </c>
      <c r="Q38" s="17">
        <f t="shared" si="13"/>
        <v>-815</v>
      </c>
      <c r="R38" s="17">
        <v>0</v>
      </c>
      <c r="S38" s="17">
        <f>S15-R15</f>
        <v>0</v>
      </c>
      <c r="T38" s="17">
        <f>T15-S15</f>
        <v>0</v>
      </c>
    </row>
    <row r="39" spans="1:20">
      <c r="A39" s="3" t="s">
        <v>261</v>
      </c>
      <c r="B39" s="62">
        <v>-153</v>
      </c>
      <c r="C39" s="62">
        <f>C16-B39</f>
        <v>-126</v>
      </c>
      <c r="D39" s="62">
        <f>D16-SUM(B39:C39)</f>
        <v>-147</v>
      </c>
      <c r="E39" s="62">
        <f>E16-D16</f>
        <v>-154</v>
      </c>
      <c r="F39" s="62">
        <v>-201</v>
      </c>
      <c r="G39" s="62">
        <f t="shared" si="11"/>
        <v>-225</v>
      </c>
      <c r="H39" s="62">
        <f t="shared" si="11"/>
        <v>-368</v>
      </c>
      <c r="I39" s="62">
        <f t="shared" si="11"/>
        <v>-597</v>
      </c>
      <c r="J39" s="62">
        <v>-446</v>
      </c>
      <c r="K39" s="62">
        <f t="shared" si="12"/>
        <v>-195</v>
      </c>
      <c r="L39" s="62">
        <f t="shared" si="12"/>
        <v>-368</v>
      </c>
      <c r="M39" s="62">
        <f t="shared" si="12"/>
        <v>-180</v>
      </c>
      <c r="N39" s="62">
        <v>-299</v>
      </c>
      <c r="O39" s="62">
        <f t="shared" si="13"/>
        <v>-757</v>
      </c>
      <c r="P39" s="62">
        <f t="shared" si="13"/>
        <v>-440</v>
      </c>
      <c r="Q39" s="62">
        <f t="shared" si="13"/>
        <v>-525</v>
      </c>
      <c r="R39" s="62">
        <v>-473</v>
      </c>
      <c r="S39" s="62">
        <f>S16-R16</f>
        <v>-599</v>
      </c>
      <c r="T39" s="62">
        <f>T16-S16</f>
        <v>-286</v>
      </c>
    </row>
    <row r="40" spans="1:20">
      <c r="A40" s="190" t="s">
        <v>269</v>
      </c>
      <c r="B40" s="186">
        <f>B39+B34</f>
        <v>0</v>
      </c>
      <c r="C40" s="186">
        <f t="shared" ref="C40:P40" si="14">C39+C34</f>
        <v>29.039999999999992</v>
      </c>
      <c r="D40" s="186">
        <f t="shared" si="14"/>
        <v>4.5</v>
      </c>
      <c r="E40" s="186">
        <f t="shared" si="14"/>
        <v>3.5600000000000023</v>
      </c>
      <c r="F40" s="186">
        <f t="shared" si="14"/>
        <v>-39.400000000000006</v>
      </c>
      <c r="G40" s="186">
        <f t="shared" si="14"/>
        <v>-59.359999999999985</v>
      </c>
      <c r="H40" s="186">
        <f t="shared" si="14"/>
        <v>-186.44</v>
      </c>
      <c r="I40" s="186">
        <f t="shared" si="14"/>
        <v>-382.79999999999995</v>
      </c>
      <c r="J40" s="186">
        <f t="shared" si="14"/>
        <v>-222.62</v>
      </c>
      <c r="K40" s="186">
        <f t="shared" si="14"/>
        <v>19.200000000000017</v>
      </c>
      <c r="L40" s="186">
        <f t="shared" si="14"/>
        <v>-149.72</v>
      </c>
      <c r="M40" s="186">
        <f t="shared" si="14"/>
        <v>52.56</v>
      </c>
      <c r="N40" s="186">
        <f t="shared" si="14"/>
        <v>-72.56</v>
      </c>
      <c r="O40" s="186">
        <f t="shared" si="14"/>
        <v>-511.18</v>
      </c>
      <c r="P40" s="186">
        <f t="shared" si="14"/>
        <v>-175.82</v>
      </c>
      <c r="Q40" s="186">
        <f>Q39+Q34</f>
        <v>-240.05</v>
      </c>
      <c r="R40" s="186">
        <f>R39+R34</f>
        <v>-180.875</v>
      </c>
      <c r="S40" s="186">
        <f t="shared" ref="S40:T40" si="15">S39+S34</f>
        <v>-303.8</v>
      </c>
      <c r="T40" s="186">
        <f t="shared" si="15"/>
        <v>26.625</v>
      </c>
    </row>
    <row r="41" spans="1:20">
      <c r="A41" t="s">
        <v>73</v>
      </c>
      <c r="B41" s="18">
        <f t="shared" ref="B41:P41" si="16">B35+SUM(B38:B40)</f>
        <v>4672</v>
      </c>
      <c r="C41" s="18">
        <f t="shared" si="16"/>
        <v>460</v>
      </c>
      <c r="D41" s="18">
        <f t="shared" si="16"/>
        <v>1415</v>
      </c>
      <c r="E41" s="18">
        <f t="shared" si="16"/>
        <v>7011</v>
      </c>
      <c r="F41" s="18">
        <f t="shared" si="16"/>
        <v>6289</v>
      </c>
      <c r="G41" s="18">
        <f t="shared" si="16"/>
        <v>-4473</v>
      </c>
      <c r="H41" s="18">
        <f t="shared" si="16"/>
        <v>417</v>
      </c>
      <c r="I41" s="18">
        <f t="shared" si="16"/>
        <v>3082</v>
      </c>
      <c r="J41" s="18">
        <f t="shared" si="16"/>
        <v>4989</v>
      </c>
      <c r="K41" s="18">
        <f t="shared" si="16"/>
        <v>-21</v>
      </c>
      <c r="L41" s="18">
        <f t="shared" si="16"/>
        <v>2593</v>
      </c>
      <c r="M41" s="18">
        <f t="shared" si="16"/>
        <v>2972</v>
      </c>
      <c r="N41" s="18">
        <f t="shared" si="16"/>
        <v>4134</v>
      </c>
      <c r="O41" s="18">
        <f t="shared" si="16"/>
        <v>-9139</v>
      </c>
      <c r="P41" s="18">
        <f t="shared" si="16"/>
        <v>1267.0000000000002</v>
      </c>
      <c r="Q41" s="18">
        <f>Q35+SUM(Q38:Q40)</f>
        <v>2601</v>
      </c>
      <c r="R41" s="18">
        <f t="shared" ref="R41:T41" si="17">R35+SUM(R38:R40)</f>
        <v>5620</v>
      </c>
      <c r="S41" s="18">
        <f t="shared" si="17"/>
        <v>-348</v>
      </c>
      <c r="T41" s="18">
        <f t="shared" si="17"/>
        <v>2738</v>
      </c>
    </row>
    <row r="43" spans="1:20">
      <c r="A43" t="s">
        <v>270</v>
      </c>
      <c r="B43" s="18">
        <f t="shared" ref="B43:T43" si="18">SUM(B21:B22)</f>
        <v>363</v>
      </c>
      <c r="C43" s="18">
        <f t="shared" si="18"/>
        <v>356</v>
      </c>
      <c r="D43" s="18">
        <f t="shared" si="18"/>
        <v>408</v>
      </c>
      <c r="E43" s="18">
        <f t="shared" si="18"/>
        <v>450</v>
      </c>
      <c r="F43" s="18">
        <f t="shared" si="18"/>
        <v>475</v>
      </c>
      <c r="G43" s="18">
        <f t="shared" si="18"/>
        <v>516</v>
      </c>
      <c r="H43" s="18">
        <f t="shared" si="18"/>
        <v>527</v>
      </c>
      <c r="I43" s="18">
        <f t="shared" si="18"/>
        <v>575</v>
      </c>
      <c r="J43" s="18">
        <f t="shared" si="18"/>
        <v>611</v>
      </c>
      <c r="K43" s="18">
        <f t="shared" si="18"/>
        <v>649</v>
      </c>
      <c r="L43" s="18">
        <f t="shared" si="18"/>
        <v>735</v>
      </c>
      <c r="M43" s="18">
        <f t="shared" si="18"/>
        <v>859</v>
      </c>
      <c r="N43" s="18">
        <f t="shared" si="18"/>
        <v>969</v>
      </c>
      <c r="O43" s="18">
        <f t="shared" si="18"/>
        <v>1053</v>
      </c>
      <c r="P43" s="18">
        <f t="shared" si="18"/>
        <v>1189</v>
      </c>
      <c r="Q43" s="18">
        <f t="shared" si="18"/>
        <v>1361</v>
      </c>
      <c r="R43" s="18">
        <f t="shared" si="18"/>
        <v>1467</v>
      </c>
      <c r="S43" s="18">
        <f t="shared" si="18"/>
        <v>1519</v>
      </c>
      <c r="T43" s="18">
        <f t="shared" si="18"/>
        <v>1566</v>
      </c>
    </row>
    <row r="44" spans="1:20">
      <c r="A44" t="s">
        <v>271</v>
      </c>
      <c r="B44" s="18">
        <f t="shared" ref="B44:T44" si="19">B23</f>
        <v>1399</v>
      </c>
      <c r="C44" s="18">
        <f t="shared" si="19"/>
        <v>2121</v>
      </c>
      <c r="D44" s="18">
        <f t="shared" si="19"/>
        <v>2128</v>
      </c>
      <c r="E44" s="18">
        <f t="shared" si="19"/>
        <v>3768</v>
      </c>
      <c r="F44" s="18">
        <f t="shared" si="19"/>
        <v>1370</v>
      </c>
      <c r="G44" s="18">
        <f t="shared" si="19"/>
        <v>2045</v>
      </c>
      <c r="H44" s="18">
        <f t="shared" si="19"/>
        <v>1982</v>
      </c>
      <c r="I44" s="18">
        <f t="shared" si="19"/>
        <v>3138</v>
      </c>
      <c r="J44" s="18">
        <f t="shared" si="19"/>
        <v>1151</v>
      </c>
      <c r="K44" s="18">
        <f t="shared" si="19"/>
        <v>1677</v>
      </c>
      <c r="L44" s="18">
        <f t="shared" si="19"/>
        <v>1680</v>
      </c>
      <c r="M44" s="18">
        <f t="shared" si="19"/>
        <v>2766</v>
      </c>
      <c r="N44" s="18">
        <f t="shared" si="19"/>
        <v>1030</v>
      </c>
      <c r="O44" s="18">
        <f t="shared" si="19"/>
        <v>1347</v>
      </c>
      <c r="P44" s="18">
        <f t="shared" si="19"/>
        <v>1414</v>
      </c>
      <c r="Q44" s="18">
        <f t="shared" si="19"/>
        <v>2626</v>
      </c>
      <c r="R44" s="18">
        <f t="shared" si="19"/>
        <v>966</v>
      </c>
      <c r="S44" s="18">
        <f t="shared" si="19"/>
        <v>1353</v>
      </c>
      <c r="T44" s="18">
        <f t="shared" si="19"/>
        <v>1388</v>
      </c>
    </row>
    <row r="45" spans="1:20">
      <c r="A45" t="s">
        <v>8</v>
      </c>
      <c r="B45" s="18">
        <f>SUM(B43:B44)</f>
        <v>1762</v>
      </c>
      <c r="C45" s="18">
        <f t="shared" ref="C45:T45" si="20">SUM(C43:C44)</f>
        <v>2477</v>
      </c>
      <c r="D45" s="18">
        <f t="shared" si="20"/>
        <v>2536</v>
      </c>
      <c r="E45" s="18">
        <f t="shared" si="20"/>
        <v>4218</v>
      </c>
      <c r="F45" s="18">
        <f t="shared" si="20"/>
        <v>1845</v>
      </c>
      <c r="G45" s="18">
        <f t="shared" si="20"/>
        <v>2561</v>
      </c>
      <c r="H45" s="18">
        <f t="shared" si="20"/>
        <v>2509</v>
      </c>
      <c r="I45" s="18">
        <f t="shared" si="20"/>
        <v>3713</v>
      </c>
      <c r="J45" s="18">
        <f t="shared" si="20"/>
        <v>1762</v>
      </c>
      <c r="K45" s="18">
        <f t="shared" si="20"/>
        <v>2326</v>
      </c>
      <c r="L45" s="18">
        <f t="shared" si="20"/>
        <v>2415</v>
      </c>
      <c r="M45" s="18">
        <f t="shared" si="20"/>
        <v>3625</v>
      </c>
      <c r="N45" s="18">
        <f t="shared" si="20"/>
        <v>1999</v>
      </c>
      <c r="O45" s="18">
        <f t="shared" si="20"/>
        <v>2400</v>
      </c>
      <c r="P45" s="18">
        <f t="shared" si="20"/>
        <v>2603</v>
      </c>
      <c r="Q45" s="18">
        <f t="shared" si="20"/>
        <v>3987</v>
      </c>
      <c r="R45" s="18">
        <f t="shared" si="20"/>
        <v>2433</v>
      </c>
      <c r="S45" s="18">
        <f t="shared" si="20"/>
        <v>2872</v>
      </c>
      <c r="T45" s="18">
        <f t="shared" si="20"/>
        <v>2954</v>
      </c>
    </row>
    <row r="46" spans="1:20">
      <c r="A46" t="s">
        <v>272</v>
      </c>
      <c r="B46" s="20">
        <f>B43/B45</f>
        <v>0.20601589103291715</v>
      </c>
      <c r="C46" s="20">
        <f t="shared" ref="C46:T46" si="21">C43/C45</f>
        <v>0.14372224465078726</v>
      </c>
      <c r="D46" s="20">
        <f t="shared" si="21"/>
        <v>0.16088328075709779</v>
      </c>
      <c r="E46" s="20">
        <f t="shared" si="21"/>
        <v>0.10668563300142248</v>
      </c>
      <c r="F46" s="20">
        <f t="shared" si="21"/>
        <v>0.25745257452574527</v>
      </c>
      <c r="G46" s="20">
        <f t="shared" si="21"/>
        <v>0.20148379539242484</v>
      </c>
      <c r="H46" s="20">
        <f t="shared" si="21"/>
        <v>0.21004384216819449</v>
      </c>
      <c r="I46" s="20">
        <f t="shared" si="21"/>
        <v>0.15486129814166441</v>
      </c>
      <c r="J46" s="20">
        <f t="shared" si="21"/>
        <v>0.34676503972758227</v>
      </c>
      <c r="K46" s="20">
        <f t="shared" si="21"/>
        <v>0.27901977644024073</v>
      </c>
      <c r="L46" s="20">
        <f t="shared" si="21"/>
        <v>0.30434782608695654</v>
      </c>
      <c r="M46" s="20">
        <f t="shared" si="21"/>
        <v>0.23696551724137932</v>
      </c>
      <c r="N46" s="20">
        <f t="shared" si="21"/>
        <v>0.48474237118559282</v>
      </c>
      <c r="O46" s="20">
        <f t="shared" si="21"/>
        <v>0.43874999999999997</v>
      </c>
      <c r="P46" s="20">
        <f t="shared" si="21"/>
        <v>0.4567806377257011</v>
      </c>
      <c r="Q46" s="20">
        <f t="shared" si="21"/>
        <v>0.34135941810885378</v>
      </c>
      <c r="R46" s="20">
        <f t="shared" si="21"/>
        <v>0.60295930949445131</v>
      </c>
      <c r="S46" s="20">
        <f t="shared" si="21"/>
        <v>0.52889972144846797</v>
      </c>
      <c r="T46" s="20">
        <f t="shared" si="21"/>
        <v>0.53012863913337849</v>
      </c>
    </row>
    <row r="48" spans="1:20">
      <c r="F48" t="s">
        <v>241</v>
      </c>
      <c r="G48" t="s">
        <v>242</v>
      </c>
      <c r="H48" t="s">
        <v>243</v>
      </c>
      <c r="I48" t="s">
        <v>244</v>
      </c>
      <c r="J48" t="s">
        <v>245</v>
      </c>
      <c r="K48" t="s">
        <v>246</v>
      </c>
      <c r="L48" t="s">
        <v>247</v>
      </c>
      <c r="M48" t="s">
        <v>248</v>
      </c>
      <c r="N48" t="s">
        <v>249</v>
      </c>
      <c r="O48" t="s">
        <v>250</v>
      </c>
      <c r="P48" t="s">
        <v>251</v>
      </c>
      <c r="Q48" t="s">
        <v>252</v>
      </c>
      <c r="R48" t="s">
        <v>253</v>
      </c>
      <c r="S48" t="s">
        <v>254</v>
      </c>
      <c r="T48" t="s">
        <v>255</v>
      </c>
    </row>
    <row r="49" spans="1:20">
      <c r="E49" t="s">
        <v>273</v>
      </c>
      <c r="F49" s="20">
        <f t="shared" ref="F49:T50" si="22">F43/B43-1</f>
        <v>0.30853994490358128</v>
      </c>
      <c r="G49" s="20">
        <f t="shared" si="22"/>
        <v>0.449438202247191</v>
      </c>
      <c r="H49" s="20">
        <f t="shared" si="22"/>
        <v>0.29166666666666674</v>
      </c>
      <c r="I49" s="20">
        <f t="shared" si="22"/>
        <v>0.27777777777777768</v>
      </c>
      <c r="J49" s="20">
        <f t="shared" si="22"/>
        <v>0.2863157894736843</v>
      </c>
      <c r="K49" s="20">
        <f t="shared" si="22"/>
        <v>0.25775193798449614</v>
      </c>
      <c r="L49" s="20">
        <f t="shared" si="22"/>
        <v>0.39468690702087295</v>
      </c>
      <c r="M49" s="20">
        <f t="shared" si="22"/>
        <v>0.49391304347826082</v>
      </c>
      <c r="N49" s="20">
        <f t="shared" si="22"/>
        <v>0.58592471358428799</v>
      </c>
      <c r="O49" s="20">
        <f t="shared" si="22"/>
        <v>0.62249614791987673</v>
      </c>
      <c r="P49" s="20">
        <f t="shared" si="22"/>
        <v>0.6176870748299319</v>
      </c>
      <c r="Q49" s="20">
        <f t="shared" si="22"/>
        <v>0.58440046565774151</v>
      </c>
      <c r="R49" s="20">
        <f t="shared" si="22"/>
        <v>0.51393188854489158</v>
      </c>
      <c r="S49" s="20">
        <f t="shared" si="22"/>
        <v>0.44254510921177581</v>
      </c>
      <c r="T49" s="20">
        <f t="shared" si="22"/>
        <v>0.31707317073170738</v>
      </c>
    </row>
    <row r="50" spans="1:20">
      <c r="E50" t="s">
        <v>274</v>
      </c>
      <c r="F50" s="20">
        <f t="shared" si="22"/>
        <v>-2.0729092208720545E-2</v>
      </c>
      <c r="G50" s="20">
        <f t="shared" si="22"/>
        <v>-3.5832154644035885E-2</v>
      </c>
      <c r="H50" s="20">
        <f t="shared" si="22"/>
        <v>-6.8609022556391008E-2</v>
      </c>
      <c r="I50" s="20">
        <f t="shared" si="22"/>
        <v>-0.16719745222929938</v>
      </c>
      <c r="J50" s="20">
        <f t="shared" si="22"/>
        <v>-0.1598540145985401</v>
      </c>
      <c r="K50" s="20">
        <f t="shared" si="22"/>
        <v>-0.17995110024449879</v>
      </c>
      <c r="L50" s="20">
        <f t="shared" si="22"/>
        <v>-0.15237134207870839</v>
      </c>
      <c r="M50" s="20">
        <f t="shared" si="22"/>
        <v>-0.11854684512428293</v>
      </c>
      <c r="N50" s="20">
        <f t="shared" si="22"/>
        <v>-0.10512597741094698</v>
      </c>
      <c r="O50" s="20">
        <f t="shared" si="22"/>
        <v>-0.19677996422182464</v>
      </c>
      <c r="P50" s="20">
        <f t="shared" si="22"/>
        <v>-0.15833333333333333</v>
      </c>
      <c r="Q50" s="20">
        <f t="shared" si="22"/>
        <v>-5.0614605929139578E-2</v>
      </c>
      <c r="R50" s="20">
        <f t="shared" si="22"/>
        <v>-6.2135922330097126E-2</v>
      </c>
      <c r="S50" s="20">
        <f t="shared" si="22"/>
        <v>4.4543429844097204E-3</v>
      </c>
      <c r="T50" s="20">
        <f t="shared" si="22"/>
        <v>-1.8387553041018356E-2</v>
      </c>
    </row>
    <row r="52" spans="1:20">
      <c r="A52" t="s">
        <v>260</v>
      </c>
      <c r="B52" s="18"/>
      <c r="C52" s="18"/>
      <c r="D52" s="18"/>
      <c r="E52" s="18">
        <f t="shared" ref="E52:T52" si="23">SUM(B38:E38)</f>
        <v>-3488</v>
      </c>
      <c r="F52" s="18">
        <f t="shared" si="23"/>
        <v>-2211</v>
      </c>
      <c r="G52" s="18">
        <f t="shared" si="23"/>
        <v>-6862</v>
      </c>
      <c r="H52" s="18">
        <f t="shared" si="23"/>
        <v>-6654</v>
      </c>
      <c r="I52" s="18">
        <f t="shared" si="23"/>
        <v>-6239</v>
      </c>
      <c r="J52" s="18">
        <f t="shared" si="23"/>
        <v>-6202</v>
      </c>
      <c r="K52" s="18">
        <f t="shared" si="23"/>
        <v>-1264</v>
      </c>
      <c r="L52" s="18">
        <f t="shared" si="23"/>
        <v>-320</v>
      </c>
      <c r="M52" s="18">
        <f t="shared" si="23"/>
        <v>-650</v>
      </c>
      <c r="N52" s="18">
        <f t="shared" si="23"/>
        <v>-1793</v>
      </c>
      <c r="O52" s="18">
        <f t="shared" si="23"/>
        <v>-10357</v>
      </c>
      <c r="P52" s="18">
        <f t="shared" si="23"/>
        <v>-10743</v>
      </c>
      <c r="Q52" s="18">
        <f t="shared" si="23"/>
        <v>-11221</v>
      </c>
      <c r="R52" s="18">
        <f t="shared" si="23"/>
        <v>-10078</v>
      </c>
      <c r="S52" s="18">
        <f t="shared" si="23"/>
        <v>-1367</v>
      </c>
      <c r="T52" s="18">
        <f t="shared" si="23"/>
        <v>-815</v>
      </c>
    </row>
    <row r="53" spans="1:20">
      <c r="A53" s="15" t="s">
        <v>275</v>
      </c>
      <c r="B53" s="42"/>
      <c r="C53" s="42"/>
      <c r="D53" s="42"/>
      <c r="E53" s="42">
        <f t="shared" ref="E53:T53" si="24">SUM(B40:E40)</f>
        <v>37.099999999999994</v>
      </c>
      <c r="F53" s="42">
        <f t="shared" si="24"/>
        <v>-2.3000000000000114</v>
      </c>
      <c r="G53" s="42">
        <f t="shared" si="24"/>
        <v>-90.699999999999989</v>
      </c>
      <c r="H53" s="42">
        <f t="shared" si="24"/>
        <v>-281.64</v>
      </c>
      <c r="I53" s="42">
        <f t="shared" si="24"/>
        <v>-668</v>
      </c>
      <c r="J53" s="42">
        <f t="shared" si="24"/>
        <v>-851.21999999999991</v>
      </c>
      <c r="K53" s="42">
        <f t="shared" si="24"/>
        <v>-772.66</v>
      </c>
      <c r="L53" s="42">
        <f t="shared" si="24"/>
        <v>-735.93999999999994</v>
      </c>
      <c r="M53" s="42">
        <f t="shared" si="24"/>
        <v>-300.58</v>
      </c>
      <c r="N53" s="42">
        <f t="shared" si="24"/>
        <v>-150.51999999999998</v>
      </c>
      <c r="O53" s="42">
        <f t="shared" si="24"/>
        <v>-680.9</v>
      </c>
      <c r="P53" s="42">
        <f t="shared" si="24"/>
        <v>-707</v>
      </c>
      <c r="Q53" s="42">
        <f t="shared" si="24"/>
        <v>-999.6099999999999</v>
      </c>
      <c r="R53" s="42">
        <f t="shared" si="24"/>
        <v>-1107.925</v>
      </c>
      <c r="S53" s="42">
        <f t="shared" si="24"/>
        <v>-900.54500000000007</v>
      </c>
      <c r="T53" s="42">
        <f t="shared" si="24"/>
        <v>-698.1</v>
      </c>
    </row>
    <row r="54" spans="1:20">
      <c r="A54" t="s">
        <v>276</v>
      </c>
      <c r="E54" s="18">
        <f>SUM(E52:E53)</f>
        <v>-3450.9</v>
      </c>
      <c r="F54" s="18">
        <f t="shared" ref="F54:T54" si="25">SUM(F52:F53)</f>
        <v>-2213.3000000000002</v>
      </c>
      <c r="G54" s="18">
        <f t="shared" si="25"/>
        <v>-6952.7</v>
      </c>
      <c r="H54" s="18">
        <f t="shared" si="25"/>
        <v>-6935.64</v>
      </c>
      <c r="I54" s="18">
        <f t="shared" si="25"/>
        <v>-6907</v>
      </c>
      <c r="J54" s="18">
        <f t="shared" si="25"/>
        <v>-7053.22</v>
      </c>
      <c r="K54" s="18">
        <f t="shared" si="25"/>
        <v>-2036.6599999999999</v>
      </c>
      <c r="L54" s="18">
        <f t="shared" si="25"/>
        <v>-1055.94</v>
      </c>
      <c r="M54" s="18">
        <f t="shared" si="25"/>
        <v>-950.57999999999993</v>
      </c>
      <c r="N54" s="18">
        <f t="shared" si="25"/>
        <v>-1943.52</v>
      </c>
      <c r="O54" s="18">
        <f t="shared" si="25"/>
        <v>-11037.9</v>
      </c>
      <c r="P54" s="18">
        <f t="shared" si="25"/>
        <v>-11450</v>
      </c>
      <c r="Q54" s="18">
        <f t="shared" si="25"/>
        <v>-12220.61</v>
      </c>
      <c r="R54" s="18">
        <f t="shared" si="25"/>
        <v>-11185.924999999999</v>
      </c>
      <c r="S54" s="18">
        <f t="shared" si="25"/>
        <v>-2267.5450000000001</v>
      </c>
      <c r="T54" s="18">
        <f t="shared" si="25"/>
        <v>-1513.1</v>
      </c>
    </row>
    <row r="56" spans="1:20">
      <c r="D56" t="s">
        <v>277</v>
      </c>
      <c r="E56" s="20">
        <f t="shared" ref="E56:T56" si="26">-E54/SUM(B35:E35)</f>
        <v>0.19619760189665075</v>
      </c>
      <c r="F56" s="20">
        <f t="shared" si="26"/>
        <v>0.1228498637345071</v>
      </c>
      <c r="G56" s="20">
        <f t="shared" si="26"/>
        <v>0.38794868790349135</v>
      </c>
      <c r="H56" s="20">
        <f t="shared" si="26"/>
        <v>0.40493845036444021</v>
      </c>
      <c r="I56" s="20">
        <f t="shared" si="26"/>
        <v>0.5073826489385147</v>
      </c>
      <c r="J56" s="20">
        <f t="shared" si="26"/>
        <v>0.55518717402563866</v>
      </c>
      <c r="K56" s="20">
        <f t="shared" si="26"/>
        <v>0.16818473846499404</v>
      </c>
      <c r="L56" s="20">
        <f t="shared" si="26"/>
        <v>7.9364506717053973E-2</v>
      </c>
      <c r="M56" s="20">
        <f t="shared" si="26"/>
        <v>7.5010771287299036E-2</v>
      </c>
      <c r="N56" s="20">
        <f t="shared" si="26"/>
        <v>0.15347391562535534</v>
      </c>
      <c r="O56" s="20">
        <f t="shared" si="26"/>
        <v>0.83608420000151484</v>
      </c>
      <c r="P56" s="20">
        <f t="shared" si="26"/>
        <v>0.9263754045307443</v>
      </c>
      <c r="Q56" s="20">
        <f t="shared" si="26"/>
        <v>0.93254282271658595</v>
      </c>
      <c r="R56" s="20">
        <f t="shared" si="26"/>
        <v>0.81471129667496367</v>
      </c>
      <c r="S56" s="20">
        <f t="shared" si="26"/>
        <v>0.16865911044219051</v>
      </c>
      <c r="T56" s="20">
        <f t="shared" si="26"/>
        <v>0.10802378793611811</v>
      </c>
    </row>
    <row r="57" spans="1:20">
      <c r="D57" t="s">
        <v>278</v>
      </c>
      <c r="E57" s="99">
        <f>AVERAGE(E56:T56)</f>
        <v>0.40230843632875396</v>
      </c>
      <c r="F57" s="99">
        <f>E57</f>
        <v>0.40230843632875396</v>
      </c>
      <c r="G57" s="99">
        <f t="shared" ref="G57:T57" si="27">F57</f>
        <v>0.40230843632875396</v>
      </c>
      <c r="H57" s="99">
        <f t="shared" si="27"/>
        <v>0.40230843632875396</v>
      </c>
      <c r="I57" s="99">
        <f t="shared" si="27"/>
        <v>0.40230843632875396</v>
      </c>
      <c r="J57" s="99">
        <f t="shared" si="27"/>
        <v>0.40230843632875396</v>
      </c>
      <c r="K57" s="99">
        <f t="shared" si="27"/>
        <v>0.40230843632875396</v>
      </c>
      <c r="L57" s="99">
        <f t="shared" si="27"/>
        <v>0.40230843632875396</v>
      </c>
      <c r="M57" s="99">
        <f t="shared" si="27"/>
        <v>0.40230843632875396</v>
      </c>
      <c r="N57" s="99">
        <f t="shared" si="27"/>
        <v>0.40230843632875396</v>
      </c>
      <c r="O57" s="99">
        <f t="shared" si="27"/>
        <v>0.40230843632875396</v>
      </c>
      <c r="P57" s="99">
        <f t="shared" si="27"/>
        <v>0.40230843632875396</v>
      </c>
      <c r="Q57" s="99">
        <f t="shared" si="27"/>
        <v>0.40230843632875396</v>
      </c>
      <c r="R57" s="99">
        <f t="shared" si="27"/>
        <v>0.40230843632875396</v>
      </c>
      <c r="S57" s="99">
        <f t="shared" si="27"/>
        <v>0.40230843632875396</v>
      </c>
      <c r="T57" s="99">
        <f t="shared" si="27"/>
        <v>0.40230843632875396</v>
      </c>
    </row>
    <row r="59" spans="1:20">
      <c r="A59" t="s">
        <v>279</v>
      </c>
      <c r="B59" s="20">
        <f t="shared" ref="B59:T59" si="28">B24/B28</f>
        <v>0.52926421404682278</v>
      </c>
      <c r="C59" s="20">
        <f t="shared" si="28"/>
        <v>0.48690026954177895</v>
      </c>
      <c r="D59" s="20">
        <f t="shared" si="28"/>
        <v>0.4903835822499194</v>
      </c>
      <c r="E59" s="20">
        <f t="shared" si="28"/>
        <v>0.41478929234031275</v>
      </c>
      <c r="F59" s="20">
        <f t="shared" si="28"/>
        <v>0.55037226617031176</v>
      </c>
      <c r="G59" s="20">
        <f t="shared" si="28"/>
        <v>0.49677016045009376</v>
      </c>
      <c r="H59" s="20">
        <f t="shared" si="28"/>
        <v>0.49973196097351774</v>
      </c>
      <c r="I59" s="20">
        <f t="shared" si="28"/>
        <v>0.43779189239678684</v>
      </c>
      <c r="J59" s="20">
        <f t="shared" si="28"/>
        <v>0.55587121212121215</v>
      </c>
      <c r="K59" s="20">
        <f t="shared" si="28"/>
        <v>0.52073835205159569</v>
      </c>
      <c r="L59" s="20">
        <f t="shared" si="28"/>
        <v>0.51808699511762091</v>
      </c>
      <c r="M59" s="20">
        <f t="shared" si="28"/>
        <v>0.45440815555975078</v>
      </c>
      <c r="N59" s="20">
        <f t="shared" si="28"/>
        <v>0.55753344968004659</v>
      </c>
      <c r="O59" s="20">
        <f t="shared" si="28"/>
        <v>0.52872163807415606</v>
      </c>
      <c r="P59" s="20">
        <f t="shared" si="28"/>
        <v>0.51732753938077136</v>
      </c>
      <c r="Q59" s="20">
        <f t="shared" si="28"/>
        <v>0.44959603378626517</v>
      </c>
      <c r="R59" s="20">
        <f t="shared" si="28"/>
        <v>0.53891368237727222</v>
      </c>
      <c r="S59" s="20">
        <f t="shared" si="28"/>
        <v>0.51481135017149982</v>
      </c>
      <c r="T59" s="20">
        <f t="shared" si="28"/>
        <v>0.5144816293112271</v>
      </c>
    </row>
    <row r="61" spans="1:20">
      <c r="A61" t="s">
        <v>280</v>
      </c>
      <c r="B61" s="20">
        <f t="shared" ref="B61:T61" si="29">SUM(B21,B24)/B28</f>
        <v>0.5596034400382226</v>
      </c>
      <c r="C61" s="20">
        <f t="shared" si="29"/>
        <v>0.51482479784366575</v>
      </c>
      <c r="D61" s="20">
        <f t="shared" si="29"/>
        <v>0.52122058665520576</v>
      </c>
      <c r="E61" s="20">
        <f t="shared" si="29"/>
        <v>0.44314868804664725</v>
      </c>
      <c r="F61" s="20">
        <f t="shared" si="29"/>
        <v>0.5895765472312704</v>
      </c>
      <c r="G61" s="20">
        <f t="shared" si="29"/>
        <v>0.53438216295061469</v>
      </c>
      <c r="H61" s="20">
        <f t="shared" si="29"/>
        <v>0.53961616811407742</v>
      </c>
      <c r="I61" s="20">
        <f t="shared" si="29"/>
        <v>0.47655520269008034</v>
      </c>
      <c r="J61" s="20">
        <f t="shared" si="29"/>
        <v>0.60925662878787878</v>
      </c>
      <c r="K61" s="20">
        <f t="shared" si="29"/>
        <v>0.57455798954742576</v>
      </c>
      <c r="L61" s="20">
        <f t="shared" si="29"/>
        <v>0.58277851753217935</v>
      </c>
      <c r="M61" s="20">
        <f t="shared" si="29"/>
        <v>0.50877855389843307</v>
      </c>
      <c r="N61" s="20">
        <f t="shared" si="29"/>
        <v>0.6339732402559628</v>
      </c>
      <c r="O61" s="20">
        <f t="shared" si="29"/>
        <v>0.60896513558384058</v>
      </c>
      <c r="P61" s="20">
        <f t="shared" si="29"/>
        <v>0.61129820749592612</v>
      </c>
      <c r="Q61" s="20">
        <f t="shared" si="29"/>
        <v>0.53810135879544618</v>
      </c>
      <c r="R61" s="20">
        <f t="shared" si="29"/>
        <v>0.6550560574725155</v>
      </c>
      <c r="S61" s="20">
        <f t="shared" si="29"/>
        <v>0.63153518345286352</v>
      </c>
      <c r="T61" s="20">
        <f t="shared" si="29"/>
        <v>0.63227919353188</v>
      </c>
    </row>
    <row r="62" spans="1:20">
      <c r="E62" s="99">
        <f>AVERAGE(B61:E61)</f>
        <v>0.50969937814593536</v>
      </c>
      <c r="F62" s="99">
        <f t="shared" ref="F62:T62" si="30">AVERAGE(C61:F61)</f>
        <v>0.51719265494419731</v>
      </c>
      <c r="G62" s="99">
        <f t="shared" si="30"/>
        <v>0.52208199622093454</v>
      </c>
      <c r="H62" s="99">
        <f t="shared" si="30"/>
        <v>0.52668089158565246</v>
      </c>
      <c r="I62" s="99">
        <f t="shared" si="30"/>
        <v>0.53503252024651071</v>
      </c>
      <c r="J62" s="99">
        <f t="shared" si="30"/>
        <v>0.53995254063566278</v>
      </c>
      <c r="K62" s="99">
        <f t="shared" si="30"/>
        <v>0.54999649728486555</v>
      </c>
      <c r="L62" s="99">
        <f t="shared" si="30"/>
        <v>0.56078708463939098</v>
      </c>
      <c r="M62" s="99">
        <f t="shared" si="30"/>
        <v>0.56884292244147927</v>
      </c>
      <c r="N62" s="99">
        <f t="shared" si="30"/>
        <v>0.57502207530850025</v>
      </c>
      <c r="O62" s="99">
        <f t="shared" si="30"/>
        <v>0.58362386181760395</v>
      </c>
      <c r="P62" s="99">
        <f t="shared" si="30"/>
        <v>0.59075378430854064</v>
      </c>
      <c r="Q62" s="99">
        <f t="shared" si="30"/>
        <v>0.59808448553279392</v>
      </c>
      <c r="R62" s="99">
        <f t="shared" si="30"/>
        <v>0.60335518983693204</v>
      </c>
      <c r="S62" s="99">
        <f t="shared" si="30"/>
        <v>0.60899770180418789</v>
      </c>
      <c r="T62" s="99">
        <f t="shared" si="30"/>
        <v>0.61424294831317627</v>
      </c>
    </row>
  </sheetData>
  <pageMargins left="0.7" right="0.7" top="0.75" bottom="0.75" header="0.3" footer="0.3"/>
  <ignoredErrors>
    <ignoredError sqref="B43:D43 F43" formulaRange="1"/>
  </ignoredError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4A67A-F0F9-420C-B3D1-B121833F43B2}">
  <dimension ref="A1:F59"/>
  <sheetViews>
    <sheetView topLeftCell="A5" workbookViewId="0">
      <selection activeCell="AG93" sqref="AG93"/>
    </sheetView>
  </sheetViews>
  <sheetFormatPr defaultRowHeight="15"/>
  <cols>
    <col min="2" max="3" width="10.5703125" bestFit="1" customWidth="1"/>
    <col min="5" max="5" width="9.5703125" bestFit="1" customWidth="1"/>
  </cols>
  <sheetData>
    <row r="1" spans="1:5">
      <c r="A1" s="191" t="s">
        <v>37</v>
      </c>
      <c r="B1" s="191"/>
      <c r="C1" s="191"/>
      <c r="D1" s="191"/>
    </row>
    <row r="2" spans="1:5">
      <c r="B2" t="s">
        <v>281</v>
      </c>
      <c r="C2" t="s">
        <v>282</v>
      </c>
      <c r="D2" t="s">
        <v>283</v>
      </c>
    </row>
    <row r="3" spans="1:5">
      <c r="A3">
        <v>2006</v>
      </c>
      <c r="C3" s="17">
        <v>14380</v>
      </c>
    </row>
    <row r="4" spans="1:5">
      <c r="A4">
        <v>2007</v>
      </c>
      <c r="C4" s="17">
        <v>17996</v>
      </c>
    </row>
    <row r="5" spans="1:5">
      <c r="A5">
        <v>2008</v>
      </c>
      <c r="C5" s="17">
        <v>22430</v>
      </c>
    </row>
    <row r="6" spans="1:5">
      <c r="A6">
        <v>2009</v>
      </c>
      <c r="C6" s="17">
        <v>23252</v>
      </c>
    </row>
    <row r="7" spans="1:5">
      <c r="A7">
        <v>2010</v>
      </c>
      <c r="C7" s="17">
        <v>26820</v>
      </c>
    </row>
    <row r="8" spans="1:5">
      <c r="A8">
        <v>2011</v>
      </c>
      <c r="C8" s="17">
        <v>35622</v>
      </c>
    </row>
    <row r="9" spans="1:5">
      <c r="A9">
        <v>2012</v>
      </c>
      <c r="C9" s="17">
        <v>37121</v>
      </c>
    </row>
    <row r="10" spans="1:5">
      <c r="A10">
        <v>2013</v>
      </c>
      <c r="C10" s="17">
        <v>37180</v>
      </c>
    </row>
    <row r="11" spans="1:5">
      <c r="A11">
        <v>2014</v>
      </c>
      <c r="C11" s="17">
        <v>38275</v>
      </c>
    </row>
    <row r="12" spans="1:5">
      <c r="A12">
        <v>2015</v>
      </c>
      <c r="B12" s="17">
        <v>38226</v>
      </c>
      <c r="C12" s="17">
        <v>38226</v>
      </c>
      <c r="D12" s="17">
        <v>38226</v>
      </c>
    </row>
    <row r="13" spans="1:5">
      <c r="A13">
        <v>2016</v>
      </c>
      <c r="B13" s="17">
        <v>38226</v>
      </c>
      <c r="C13" s="17">
        <v>37047</v>
      </c>
      <c r="D13" s="17">
        <v>38990.520000000004</v>
      </c>
      <c r="E13" s="18"/>
    </row>
    <row r="14" spans="1:5">
      <c r="A14">
        <v>2017</v>
      </c>
      <c r="B14" s="17">
        <v>38226</v>
      </c>
      <c r="C14" s="17">
        <v>37728</v>
      </c>
      <c r="D14" s="17">
        <v>40940.046000000009</v>
      </c>
    </row>
    <row r="15" spans="1:5">
      <c r="A15">
        <v>2018</v>
      </c>
      <c r="B15" s="17">
        <v>39372.78</v>
      </c>
      <c r="C15" s="17">
        <v>39738</v>
      </c>
      <c r="D15" s="17">
        <v>42987.048300000009</v>
      </c>
    </row>
    <row r="16" spans="1:5">
      <c r="A16">
        <v>2019</v>
      </c>
      <c r="B16" s="17">
        <v>40553.963400000001</v>
      </c>
      <c r="C16" s="17"/>
      <c r="D16" s="17">
        <v>45136.400715000011</v>
      </c>
    </row>
    <row r="17" spans="1:4">
      <c r="A17">
        <v>2020</v>
      </c>
      <c r="B17" s="17">
        <v>41770.582302000003</v>
      </c>
      <c r="C17" s="17"/>
      <c r="D17" s="17">
        <v>47393.220750750013</v>
      </c>
    </row>
    <row r="21" spans="1:4">
      <c r="A21" s="191" t="s">
        <v>267</v>
      </c>
      <c r="B21" s="191"/>
      <c r="C21" s="191"/>
      <c r="D21" s="191"/>
    </row>
    <row r="22" spans="1:4">
      <c r="B22" t="s">
        <v>281</v>
      </c>
      <c r="C22" t="s">
        <v>282</v>
      </c>
      <c r="D22" t="s">
        <v>283</v>
      </c>
    </row>
    <row r="23" spans="1:4">
      <c r="A23">
        <v>2006</v>
      </c>
      <c r="C23" s="17">
        <v>4309.08</v>
      </c>
    </row>
    <row r="24" spans="1:4">
      <c r="A24">
        <v>2007</v>
      </c>
      <c r="C24" s="17">
        <v>5261.04</v>
      </c>
    </row>
    <row r="25" spans="1:4">
      <c r="A25">
        <v>2008</v>
      </c>
      <c r="C25" s="17">
        <v>7123.28</v>
      </c>
    </row>
    <row r="26" spans="1:4">
      <c r="A26">
        <v>2009</v>
      </c>
      <c r="C26" s="17">
        <v>7981.48</v>
      </c>
    </row>
    <row r="27" spans="1:4">
      <c r="A27">
        <v>2010</v>
      </c>
      <c r="C27" s="17">
        <v>8374.06</v>
      </c>
    </row>
    <row r="28" spans="1:4">
      <c r="A28">
        <v>2011</v>
      </c>
      <c r="C28" s="17">
        <v>10834.96</v>
      </c>
    </row>
    <row r="29" spans="1:4">
      <c r="A29">
        <v>2012</v>
      </c>
      <c r="C29" s="17">
        <v>13242.42</v>
      </c>
    </row>
    <row r="30" spans="1:4">
      <c r="A30">
        <v>2013</v>
      </c>
      <c r="C30" s="17">
        <v>13661.62</v>
      </c>
    </row>
    <row r="31" spans="1:4">
      <c r="A31">
        <v>2014</v>
      </c>
      <c r="C31" s="17">
        <v>14294.76</v>
      </c>
    </row>
    <row r="32" spans="1:4">
      <c r="A32">
        <v>2015</v>
      </c>
      <c r="B32" s="17">
        <f>C32</f>
        <v>13846.64</v>
      </c>
      <c r="C32" s="17">
        <v>13846.64</v>
      </c>
      <c r="D32" s="17">
        <f>C32</f>
        <v>13846.64</v>
      </c>
    </row>
    <row r="33" spans="1:6">
      <c r="A33">
        <v>2016</v>
      </c>
      <c r="B33" s="17">
        <v>12996.84</v>
      </c>
      <c r="C33" s="17">
        <v>12796.58</v>
      </c>
      <c r="D33" s="17">
        <v>14816.397600000002</v>
      </c>
    </row>
    <row r="34" spans="1:6">
      <c r="A34">
        <v>2017</v>
      </c>
      <c r="B34" s="17">
        <v>12996.84</v>
      </c>
      <c r="C34" s="17">
        <v>13106</v>
      </c>
      <c r="D34" s="17">
        <v>15557.217480000003</v>
      </c>
      <c r="E34" s="17">
        <v>8923.56</v>
      </c>
      <c r="F34" s="20">
        <f>E34/C34</f>
        <v>0.68087593468640317</v>
      </c>
    </row>
    <row r="35" spans="1:6">
      <c r="A35">
        <v>2018</v>
      </c>
      <c r="B35" s="17">
        <v>13386.745200000001</v>
      </c>
      <c r="C35" s="17">
        <f>E35/F34</f>
        <v>14431.483768809756</v>
      </c>
      <c r="D35" s="17">
        <v>16335.078354000003</v>
      </c>
      <c r="E35" s="17">
        <v>9826.0499999999993</v>
      </c>
    </row>
    <row r="36" spans="1:6">
      <c r="A36">
        <v>2019</v>
      </c>
      <c r="B36" s="17">
        <v>13788.347556000001</v>
      </c>
      <c r="C36" s="17"/>
      <c r="D36" s="17">
        <v>17151.832271700005</v>
      </c>
    </row>
    <row r="37" spans="1:6">
      <c r="A37">
        <v>2020</v>
      </c>
      <c r="B37" s="17">
        <v>14201.997982680003</v>
      </c>
      <c r="C37" s="17"/>
      <c r="D37" s="17">
        <v>18009.423885285007</v>
      </c>
    </row>
    <row r="40" spans="1:6">
      <c r="A40" s="191" t="s">
        <v>73</v>
      </c>
      <c r="B40" s="191"/>
      <c r="C40" s="191"/>
      <c r="D40" s="191"/>
    </row>
    <row r="41" spans="1:6">
      <c r="B41" t="s">
        <v>281</v>
      </c>
      <c r="C41" t="s">
        <v>282</v>
      </c>
      <c r="D41" t="s">
        <v>283</v>
      </c>
    </row>
    <row r="42" spans="1:6">
      <c r="A42">
        <v>2006</v>
      </c>
      <c r="C42" s="17">
        <v>-1950.3599999999997</v>
      </c>
    </row>
    <row r="43" spans="1:6">
      <c r="A43">
        <v>2007</v>
      </c>
      <c r="C43" s="17">
        <v>-673.05000000000018</v>
      </c>
    </row>
    <row r="44" spans="1:6">
      <c r="A44">
        <v>2008</v>
      </c>
      <c r="C44" s="17">
        <v>-1970.8000000000002</v>
      </c>
    </row>
    <row r="45" spans="1:6">
      <c r="A45">
        <v>2009</v>
      </c>
      <c r="C45" s="17">
        <v>5863.33</v>
      </c>
    </row>
    <row r="46" spans="1:6">
      <c r="A46">
        <v>2010</v>
      </c>
      <c r="C46" s="17">
        <v>2296.92</v>
      </c>
    </row>
    <row r="47" spans="1:6">
      <c r="A47">
        <v>2011</v>
      </c>
      <c r="C47" s="17">
        <v>7982.24</v>
      </c>
    </row>
    <row r="48" spans="1:6">
      <c r="A48">
        <v>2012</v>
      </c>
      <c r="C48" s="17">
        <v>7851.76</v>
      </c>
    </row>
    <row r="49" spans="1:5">
      <c r="A49">
        <v>2013</v>
      </c>
      <c r="C49" s="17">
        <v>9016.35</v>
      </c>
    </row>
    <row r="50" spans="1:5">
      <c r="A50">
        <v>2014</v>
      </c>
      <c r="C50" s="17">
        <v>9558</v>
      </c>
    </row>
    <row r="51" spans="1:5">
      <c r="A51">
        <v>2015</v>
      </c>
      <c r="B51" s="17">
        <f>C51</f>
        <v>5710.22</v>
      </c>
      <c r="C51" s="17">
        <v>5710.22</v>
      </c>
      <c r="D51" s="17">
        <f>C51</f>
        <v>5710.22</v>
      </c>
    </row>
    <row r="52" spans="1:5">
      <c r="A52">
        <v>2016</v>
      </c>
      <c r="B52" s="17">
        <v>7798.1039999999994</v>
      </c>
      <c r="C52" s="17">
        <v>10835.7109778711</v>
      </c>
      <c r="D52" s="17">
        <v>8889.8385600000001</v>
      </c>
    </row>
    <row r="53" spans="1:5">
      <c r="A53">
        <v>2017</v>
      </c>
      <c r="B53" s="17">
        <v>7798.1039999999994</v>
      </c>
      <c r="C53" s="17">
        <v>-961.36829859844875</v>
      </c>
      <c r="D53" s="17">
        <v>9334.3304880000014</v>
      </c>
    </row>
    <row r="54" spans="1:5">
      <c r="A54">
        <v>2018</v>
      </c>
      <c r="B54" s="17">
        <v>8032.0471200000002</v>
      </c>
      <c r="C54" s="17">
        <f>C35-3011</f>
        <v>11420.483768809756</v>
      </c>
      <c r="D54" s="17">
        <v>9801.0470124000021</v>
      </c>
      <c r="E54" s="38"/>
    </row>
    <row r="55" spans="1:5">
      <c r="A55">
        <v>2019</v>
      </c>
      <c r="B55" s="17">
        <v>8273.0085336000011</v>
      </c>
      <c r="C55" s="17"/>
      <c r="D55" s="17">
        <v>10291.099363020003</v>
      </c>
    </row>
    <row r="56" spans="1:5">
      <c r="A56">
        <v>2020</v>
      </c>
      <c r="B56" s="17">
        <v>8521.1987896080009</v>
      </c>
      <c r="C56" s="17"/>
      <c r="D56" s="17">
        <v>10805.654331171005</v>
      </c>
    </row>
    <row r="58" spans="1:5">
      <c r="B58" t="s">
        <v>281</v>
      </c>
      <c r="C58" t="s">
        <v>282</v>
      </c>
      <c r="D58" t="s">
        <v>283</v>
      </c>
    </row>
    <row r="59" spans="1:5">
      <c r="A59" t="s">
        <v>284</v>
      </c>
      <c r="B59" s="18">
        <f>SUM(B52:B54)</f>
        <v>23628.255119999998</v>
      </c>
      <c r="C59" s="18">
        <f t="shared" ref="C59:D59" si="0">SUM(C52:C54)</f>
        <v>21294.826448082407</v>
      </c>
      <c r="D59" s="18">
        <f t="shared" si="0"/>
        <v>28025.216060400006</v>
      </c>
    </row>
  </sheetData>
  <mergeCells count="3">
    <mergeCell ref="A1:D1"/>
    <mergeCell ref="A21:D21"/>
    <mergeCell ref="A40:D40"/>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1"/>
  <sheetViews>
    <sheetView workbookViewId="0">
      <selection activeCell="D28" sqref="D28"/>
    </sheetView>
  </sheetViews>
  <sheetFormatPr defaultRowHeight="15"/>
  <cols>
    <col min="1" max="1" width="37.42578125" bestFit="1" customWidth="1"/>
    <col min="12" max="12" width="9.5703125" bestFit="1" customWidth="1"/>
  </cols>
  <sheetData>
    <row r="1" spans="1:16">
      <c r="A1" s="10" t="s">
        <v>37</v>
      </c>
      <c r="B1" s="134">
        <f>'Company Analysis'!B2</f>
        <v>39599</v>
      </c>
      <c r="C1" s="134">
        <f>'Company Analysis'!C2</f>
        <v>39964</v>
      </c>
      <c r="D1" s="134">
        <f>'Company Analysis'!D2</f>
        <v>40329</v>
      </c>
      <c r="E1" s="134">
        <f>'Company Analysis'!E2</f>
        <v>40694</v>
      </c>
      <c r="F1" s="134">
        <f>'Company Analysis'!F2</f>
        <v>41060</v>
      </c>
      <c r="G1" s="134">
        <f>'Company Analysis'!G2</f>
        <v>41425</v>
      </c>
      <c r="H1" s="134">
        <f>'Company Analysis'!H2</f>
        <v>41790</v>
      </c>
      <c r="I1" s="134">
        <f>'Company Analysis'!I2</f>
        <v>42155</v>
      </c>
      <c r="J1" s="134">
        <f>'Company Analysis'!J2</f>
        <v>42521</v>
      </c>
      <c r="K1" s="134">
        <f>'Company Analysis'!K2</f>
        <v>42886</v>
      </c>
      <c r="L1" s="134">
        <f>'Graphing Data'!K1+365</f>
        <v>43251</v>
      </c>
      <c r="M1" s="134">
        <f>'Graphing Data'!L1+365</f>
        <v>43616</v>
      </c>
      <c r="N1" s="134">
        <f>'Graphing Data'!M1+365</f>
        <v>43981</v>
      </c>
      <c r="O1" s="134">
        <f>'Graphing Data'!N1+365</f>
        <v>44346</v>
      </c>
      <c r="P1" s="134">
        <f>'Graphing Data'!O1+365</f>
        <v>44711</v>
      </c>
    </row>
    <row r="2" spans="1:16">
      <c r="A2" t="s">
        <v>163</v>
      </c>
      <c r="B2" s="17">
        <f>'Company Analysis'!B3</f>
        <v>22430</v>
      </c>
      <c r="C2" s="17">
        <f>'Company Analysis'!C3</f>
        <v>23252</v>
      </c>
      <c r="D2" s="17">
        <f>'Company Analysis'!D3</f>
        <v>26820</v>
      </c>
      <c r="E2" s="17">
        <f>'Company Analysis'!E3</f>
        <v>35622</v>
      </c>
      <c r="F2" s="17">
        <f>'Company Analysis'!F3</f>
        <v>37121</v>
      </c>
      <c r="G2" s="17">
        <f>'Company Analysis'!G3</f>
        <v>37180</v>
      </c>
      <c r="H2" s="17">
        <f>'Company Analysis'!H3</f>
        <v>38275</v>
      </c>
      <c r="I2" s="17">
        <f>'Company Analysis'!I3</f>
        <v>38226</v>
      </c>
      <c r="J2" s="17">
        <f>'Company Analysis'!J3</f>
        <v>37047</v>
      </c>
      <c r="K2" s="17">
        <f>'Company Analysis'!K3</f>
        <v>37728</v>
      </c>
      <c r="L2" s="17"/>
      <c r="M2" s="17"/>
      <c r="N2" s="17"/>
      <c r="O2" s="17"/>
      <c r="P2" s="17"/>
    </row>
    <row r="3" spans="1:16">
      <c r="A3" t="s">
        <v>164</v>
      </c>
      <c r="L3" s="17">
        <f>$K$2*(1+'Valuation Model'!C8)</f>
        <v>39878.495999999999</v>
      </c>
      <c r="M3" s="17">
        <f>L3*(1+'Valuation Model'!D8)</f>
        <v>41698.667325538314</v>
      </c>
      <c r="N3" s="17">
        <f>M3*(1+'Valuation Model'!E8)</f>
        <v>43853.585915499694</v>
      </c>
      <c r="O3" s="17">
        <f>N3*(1+'Valuation Model'!F8)</f>
        <v>46396.377896411956</v>
      </c>
      <c r="P3" s="17">
        <f>O3*(1+'Valuation Model'!G8)</f>
        <v>48830.195830791374</v>
      </c>
    </row>
    <row r="4" spans="1:16">
      <c r="A4" t="s">
        <v>165</v>
      </c>
      <c r="L4" s="17">
        <f>$K$2*(1+'Valuation Model'!C9)</f>
        <v>39689.856</v>
      </c>
      <c r="M4" s="17">
        <f>L4*(1+'Valuation Model'!D9)</f>
        <v>40337.638724730401</v>
      </c>
      <c r="N4" s="17">
        <f>M4*(1+'Valuation Model'!E9)</f>
        <v>41352.434060070038</v>
      </c>
      <c r="O4" s="17">
        <f>N4*(1+'Valuation Model'!F9)</f>
        <v>42311.09697538217</v>
      </c>
      <c r="P4" s="17">
        <f>O4*(1+'Valuation Model'!G9)</f>
        <v>43034.275767621621</v>
      </c>
    </row>
    <row r="5" spans="1:16">
      <c r="A5" t="s">
        <v>166</v>
      </c>
      <c r="C5" s="20">
        <f>C2/B2-1</f>
        <v>3.6647347302719568E-2</v>
      </c>
      <c r="D5" s="20">
        <f t="shared" ref="D5:K5" si="0">D2/C2-1</f>
        <v>0.15344916566316869</v>
      </c>
      <c r="E5" s="20">
        <f t="shared" si="0"/>
        <v>0.32818791946308723</v>
      </c>
      <c r="F5" s="20">
        <f t="shared" si="0"/>
        <v>4.2080736623435033E-2</v>
      </c>
      <c r="G5" s="20">
        <f t="shared" si="0"/>
        <v>1.5893968373696943E-3</v>
      </c>
      <c r="H5" s="20">
        <f t="shared" si="0"/>
        <v>2.9451317912856378E-2</v>
      </c>
      <c r="I5" s="20">
        <f t="shared" si="0"/>
        <v>-1.2802090137165045E-3</v>
      </c>
      <c r="J5" s="20">
        <f t="shared" si="0"/>
        <v>-3.084288180819339E-2</v>
      </c>
      <c r="K5" s="20">
        <f t="shared" si="0"/>
        <v>1.8382055227143868E-2</v>
      </c>
    </row>
    <row r="6" spans="1:16">
      <c r="A6" t="s">
        <v>167</v>
      </c>
      <c r="K6" s="99">
        <f>K5</f>
        <v>1.8382055227143868E-2</v>
      </c>
      <c r="L6" s="99">
        <f>'Valuation Model'!C8</f>
        <v>5.7000000000000002E-2</v>
      </c>
      <c r="M6" s="99">
        <f>'Valuation Model'!D8</f>
        <v>4.5642928096844892E-2</v>
      </c>
      <c r="N6" s="99">
        <f>'Valuation Model'!E8</f>
        <v>5.1678356364199818E-2</v>
      </c>
      <c r="O6" s="99">
        <f>'Valuation Model'!F8</f>
        <v>5.7983672893065163E-2</v>
      </c>
      <c r="P6" s="99">
        <f>'Valuation Model'!G8</f>
        <v>5.2457067657594836E-2</v>
      </c>
    </row>
    <row r="7" spans="1:16">
      <c r="A7" t="s">
        <v>168</v>
      </c>
      <c r="K7" s="99">
        <f>K5</f>
        <v>1.8382055227143868E-2</v>
      </c>
      <c r="L7" s="99">
        <f>'Valuation Model'!C9</f>
        <v>5.1999999999999998E-2</v>
      </c>
      <c r="M7" s="99">
        <f>'Valuation Model'!D9</f>
        <v>1.6321115519552398E-2</v>
      </c>
      <c r="N7" s="99">
        <f>'Valuation Model'!E9</f>
        <v>2.5157529479222562E-2</v>
      </c>
      <c r="O7" s="99">
        <f>'Valuation Model'!F9</f>
        <v>2.3182744549439249E-2</v>
      </c>
      <c r="P7" s="99">
        <f>'Valuation Model'!G9</f>
        <v>1.7091941451204073E-2</v>
      </c>
    </row>
    <row r="9" spans="1:16">
      <c r="A9" s="10" t="s">
        <v>71</v>
      </c>
      <c r="B9" s="134">
        <f>B1</f>
        <v>39599</v>
      </c>
      <c r="C9" s="134">
        <f t="shared" ref="C9:P9" si="1">C1</f>
        <v>39964</v>
      </c>
      <c r="D9" s="134">
        <f t="shared" si="1"/>
        <v>40329</v>
      </c>
      <c r="E9" s="134">
        <f t="shared" si="1"/>
        <v>40694</v>
      </c>
      <c r="F9" s="134">
        <f t="shared" si="1"/>
        <v>41060</v>
      </c>
      <c r="G9" s="134">
        <f t="shared" si="1"/>
        <v>41425</v>
      </c>
      <c r="H9" s="134">
        <f t="shared" si="1"/>
        <v>41790</v>
      </c>
      <c r="I9" s="134">
        <f t="shared" si="1"/>
        <v>42155</v>
      </c>
      <c r="J9" s="134">
        <f t="shared" si="1"/>
        <v>42521</v>
      </c>
      <c r="K9" s="134">
        <f t="shared" si="1"/>
        <v>42886</v>
      </c>
      <c r="L9" s="134">
        <f t="shared" si="1"/>
        <v>43251</v>
      </c>
      <c r="M9" s="134">
        <f t="shared" si="1"/>
        <v>43616</v>
      </c>
      <c r="N9" s="134">
        <f t="shared" si="1"/>
        <v>43981</v>
      </c>
      <c r="O9" s="134">
        <f t="shared" si="1"/>
        <v>44346</v>
      </c>
      <c r="P9" s="134">
        <f t="shared" si="1"/>
        <v>44711</v>
      </c>
    </row>
    <row r="10" spans="1:16">
      <c r="A10" t="s">
        <v>169</v>
      </c>
      <c r="B10" s="17">
        <f>'Company Analysis'!B11</f>
        <v>7123.28</v>
      </c>
      <c r="C10" s="17">
        <f>'Company Analysis'!C11</f>
        <v>7981.48</v>
      </c>
      <c r="D10" s="17">
        <f>'Company Analysis'!D11</f>
        <v>8374.06</v>
      </c>
      <c r="E10" s="17">
        <f>'Company Analysis'!E11</f>
        <v>10834.96</v>
      </c>
      <c r="F10" s="17">
        <f>'Company Analysis'!F11</f>
        <v>13242.42</v>
      </c>
      <c r="G10" s="17">
        <f>'Company Analysis'!G11</f>
        <v>13661.62</v>
      </c>
      <c r="H10" s="17">
        <f>'Company Analysis'!H11</f>
        <v>14294.76</v>
      </c>
      <c r="I10" s="17">
        <f>'Company Analysis'!I11</f>
        <v>13846.64</v>
      </c>
      <c r="J10" s="17">
        <f>'Company Analysis'!J11</f>
        <v>12796.58</v>
      </c>
      <c r="K10" s="17">
        <f>'Company Analysis'!K11</f>
        <v>13106</v>
      </c>
    </row>
    <row r="11" spans="1:16">
      <c r="A11" t="s">
        <v>170</v>
      </c>
      <c r="L11" s="18">
        <f>'Valuation Model'!C10*'Graphing Data'!L3</f>
        <v>15153.82848</v>
      </c>
      <c r="M11" s="18">
        <f>'Valuation Model'!D10*'Graphing Data'!M3</f>
        <v>15845.49358370456</v>
      </c>
      <c r="N11" s="18">
        <f>'Valuation Model'!E10*'Graphing Data'!N3</f>
        <v>16664.362647889884</v>
      </c>
      <c r="O11" s="18">
        <f>'Valuation Model'!F10*'Graphing Data'!O3</f>
        <v>17630.623600636543</v>
      </c>
      <c r="P11" s="18">
        <f>'Valuation Model'!G10*'Graphing Data'!P3</f>
        <v>18555.474415700723</v>
      </c>
    </row>
    <row r="12" spans="1:16">
      <c r="A12" t="s">
        <v>171</v>
      </c>
      <c r="L12" s="18">
        <f>'Valuation Model'!C11*'Graphing Data'!L4</f>
        <v>13494.55104</v>
      </c>
      <c r="M12" s="18">
        <f>'Valuation Model'!D11*'Graphing Data'!M4</f>
        <v>13714.797166408338</v>
      </c>
      <c r="N12" s="18">
        <f>'Valuation Model'!E11*'Graphing Data'!N4</f>
        <v>14059.827580423815</v>
      </c>
      <c r="O12" s="18">
        <f>'Valuation Model'!F11*'Graphing Data'!O4</f>
        <v>14385.772971629938</v>
      </c>
      <c r="P12" s="18">
        <f>'Valuation Model'!G11*'Graphing Data'!P4</f>
        <v>14631.653760991352</v>
      </c>
    </row>
    <row r="13" spans="1:16">
      <c r="A13" t="s">
        <v>172</v>
      </c>
      <c r="B13" s="20">
        <f>B10/B2</f>
        <v>0.31757824342398572</v>
      </c>
      <c r="C13" s="20">
        <f t="shared" ref="C13:K13" si="2">C10/C2</f>
        <v>0.34325993462927917</v>
      </c>
      <c r="D13" s="20">
        <f t="shared" si="2"/>
        <v>0.31223191648023862</v>
      </c>
      <c r="E13" s="20">
        <f t="shared" si="2"/>
        <v>0.30416484195160293</v>
      </c>
      <c r="F13" s="20">
        <f t="shared" si="2"/>
        <v>0.35673661808679724</v>
      </c>
      <c r="G13" s="20">
        <f t="shared" si="2"/>
        <v>0.36744540075309307</v>
      </c>
      <c r="H13" s="20">
        <f t="shared" si="2"/>
        <v>0.37347511430437624</v>
      </c>
      <c r="I13" s="20">
        <f t="shared" si="2"/>
        <v>0.36223094229058755</v>
      </c>
      <c r="J13" s="20">
        <f t="shared" si="2"/>
        <v>0.34541474343401624</v>
      </c>
      <c r="K13" s="20">
        <f t="shared" si="2"/>
        <v>0.34738125530110264</v>
      </c>
    </row>
    <row r="14" spans="1:16">
      <c r="A14" t="s">
        <v>173</v>
      </c>
      <c r="K14" s="99">
        <f>K13</f>
        <v>0.34738125530110264</v>
      </c>
      <c r="L14" s="99">
        <f>'Valuation Model'!C10</f>
        <v>0.38</v>
      </c>
      <c r="M14" s="99">
        <f>'Valuation Model'!D10</f>
        <v>0.38</v>
      </c>
      <c r="N14" s="99">
        <f>'Valuation Model'!E10</f>
        <v>0.38</v>
      </c>
      <c r="O14" s="99">
        <f>'Valuation Model'!F10</f>
        <v>0.38</v>
      </c>
      <c r="P14" s="99">
        <f>'Valuation Model'!G10</f>
        <v>0.38</v>
      </c>
    </row>
    <row r="15" spans="1:16">
      <c r="A15" t="s">
        <v>174</v>
      </c>
      <c r="K15" s="99">
        <f>K13</f>
        <v>0.34738125530110264</v>
      </c>
      <c r="L15" s="99">
        <f>'Valuation Model'!C11</f>
        <v>0.34</v>
      </c>
      <c r="M15" s="99">
        <f>'Valuation Model'!D11</f>
        <v>0.34</v>
      </c>
      <c r="N15" s="99">
        <f>'Valuation Model'!E11</f>
        <v>0.34</v>
      </c>
      <c r="O15" s="99">
        <f>'Valuation Model'!F11</f>
        <v>0.34</v>
      </c>
      <c r="P15" s="99">
        <f>'Valuation Model'!G11</f>
        <v>0.34</v>
      </c>
    </row>
    <row r="17" spans="1:16">
      <c r="A17" s="10" t="s">
        <v>175</v>
      </c>
      <c r="B17" s="134">
        <f>B9</f>
        <v>39599</v>
      </c>
      <c r="C17" s="134">
        <f t="shared" ref="C17:K17" si="3">C9</f>
        <v>39964</v>
      </c>
      <c r="D17" s="134">
        <f t="shared" si="3"/>
        <v>40329</v>
      </c>
      <c r="E17" s="134">
        <f t="shared" si="3"/>
        <v>40694</v>
      </c>
      <c r="F17" s="134">
        <f t="shared" si="3"/>
        <v>41060</v>
      </c>
      <c r="G17" s="134">
        <f t="shared" si="3"/>
        <v>41425</v>
      </c>
      <c r="H17" s="134">
        <f t="shared" si="3"/>
        <v>41790</v>
      </c>
      <c r="I17" s="134">
        <f t="shared" si="3"/>
        <v>42155</v>
      </c>
      <c r="J17" s="134">
        <f t="shared" si="3"/>
        <v>42521</v>
      </c>
      <c r="K17" s="134">
        <f t="shared" si="3"/>
        <v>42886</v>
      </c>
    </row>
    <row r="18" spans="1:16">
      <c r="A18" t="s">
        <v>137</v>
      </c>
      <c r="B18" s="18">
        <f>B10</f>
        <v>7123.28</v>
      </c>
      <c r="C18" s="18">
        <f t="shared" ref="C18:K18" si="4">C10</f>
        <v>7981.48</v>
      </c>
      <c r="D18" s="18">
        <f t="shared" si="4"/>
        <v>8374.06</v>
      </c>
      <c r="E18" s="18">
        <f t="shared" si="4"/>
        <v>10834.96</v>
      </c>
      <c r="F18" s="18">
        <f t="shared" si="4"/>
        <v>13242.42</v>
      </c>
      <c r="G18" s="18">
        <f t="shared" si="4"/>
        <v>13661.62</v>
      </c>
      <c r="H18" s="18">
        <f t="shared" si="4"/>
        <v>14294.76</v>
      </c>
      <c r="I18" s="18">
        <f t="shared" si="4"/>
        <v>13846.64</v>
      </c>
      <c r="J18" s="18">
        <f t="shared" si="4"/>
        <v>12796.58</v>
      </c>
      <c r="K18" s="18">
        <f t="shared" si="4"/>
        <v>13106</v>
      </c>
    </row>
    <row r="19" spans="1:16">
      <c r="A19" t="s">
        <v>176</v>
      </c>
      <c r="B19" s="18">
        <f>-'Company Analysis'!B28</f>
        <v>9143.08</v>
      </c>
      <c r="C19" s="18">
        <f>-'Company Analysis'!C28</f>
        <v>2171.15</v>
      </c>
      <c r="D19" s="18">
        <f>-'Company Analysis'!D28</f>
        <v>6136.14</v>
      </c>
      <c r="E19" s="18">
        <f>-'Company Analysis'!E28</f>
        <v>2812.72</v>
      </c>
      <c r="F19" s="18">
        <f>-'Company Analysis'!F28</f>
        <v>5553.66</v>
      </c>
      <c r="G19" s="18">
        <f>-'Company Analysis'!G28</f>
        <v>4676.2700000000004</v>
      </c>
      <c r="H19" s="18">
        <f>-'Company Analysis'!H28</f>
        <v>4764.76</v>
      </c>
      <c r="I19" s="18">
        <f>-'Company Analysis'!I28</f>
        <v>8332.42</v>
      </c>
      <c r="J19" s="18">
        <f>-'Company Analysis'!J28</f>
        <v>2045.8690221288998</v>
      </c>
      <c r="K19" s="18">
        <f>-'Company Analysis'!K28</f>
        <v>14325.368298598449</v>
      </c>
    </row>
    <row r="21" spans="1:16">
      <c r="A21" s="10" t="s">
        <v>177</v>
      </c>
      <c r="B21" s="134">
        <f>B17</f>
        <v>39599</v>
      </c>
      <c r="C21" s="134">
        <f t="shared" ref="C21:K21" si="5">C17</f>
        <v>39964</v>
      </c>
      <c r="D21" s="134">
        <f t="shared" si="5"/>
        <v>40329</v>
      </c>
      <c r="E21" s="134">
        <f t="shared" si="5"/>
        <v>40694</v>
      </c>
      <c r="F21" s="134">
        <f t="shared" si="5"/>
        <v>41060</v>
      </c>
      <c r="G21" s="134">
        <f t="shared" si="5"/>
        <v>41425</v>
      </c>
      <c r="H21" s="134">
        <f t="shared" si="5"/>
        <v>41790</v>
      </c>
      <c r="I21" s="134">
        <f t="shared" si="5"/>
        <v>42155</v>
      </c>
      <c r="J21" s="134">
        <f t="shared" si="5"/>
        <v>42521</v>
      </c>
      <c r="K21" s="134">
        <f t="shared" si="5"/>
        <v>42886</v>
      </c>
    </row>
    <row r="22" spans="1:16">
      <c r="A22" t="str">
        <f>'Company Analysis'!A19</f>
        <v>Capex in Excess of Maintenance</v>
      </c>
      <c r="B22" s="18">
        <f>-'Company Analysis'!B19</f>
        <v>-35.720000000000027</v>
      </c>
      <c r="C22" s="18">
        <f>-'Company Analysis'!C19</f>
        <v>255.48000000000002</v>
      </c>
      <c r="D22" s="18">
        <f>-'Company Analysis'!D19</f>
        <v>-76.94</v>
      </c>
      <c r="E22" s="18">
        <f>-'Company Analysis'!E19</f>
        <v>70.95999999999998</v>
      </c>
      <c r="F22" s="18">
        <f>-'Company Analysis'!F19</f>
        <v>147.41999999999996</v>
      </c>
      <c r="G22" s="18">
        <f>-'Company Analysis'!G19</f>
        <v>87.62</v>
      </c>
      <c r="H22" s="18">
        <f>-'Company Analysis'!H19</f>
        <v>-46.240000000000009</v>
      </c>
      <c r="I22" s="18">
        <f>-'Company Analysis'!I19</f>
        <v>657.64</v>
      </c>
      <c r="J22" s="18">
        <f>-'Company Analysis'!J19</f>
        <v>300.58000000000004</v>
      </c>
      <c r="K22" s="18">
        <f>-'Company Analysis'!K19</f>
        <v>1001</v>
      </c>
    </row>
    <row r="23" spans="1:16">
      <c r="A23" t="s">
        <v>179</v>
      </c>
      <c r="B23" s="18">
        <f>-'Company Analysis'!B20</f>
        <v>0</v>
      </c>
      <c r="C23" s="18">
        <f>-'Company Analysis'!C20</f>
        <v>0</v>
      </c>
      <c r="D23" s="18">
        <f>-'Company Analysis'!D20</f>
        <v>0</v>
      </c>
      <c r="E23" s="18">
        <f>-'Company Analysis'!E20</f>
        <v>-105</v>
      </c>
      <c r="F23" s="18">
        <f>-'Company Analysis'!F20</f>
        <v>0</v>
      </c>
      <c r="G23" s="18">
        <f>-'Company Analysis'!G20</f>
        <v>0</v>
      </c>
      <c r="H23" s="18">
        <f>-'Company Analysis'!H20</f>
        <v>0</v>
      </c>
      <c r="I23" s="18">
        <f>-'Company Analysis'!I20</f>
        <v>0</v>
      </c>
      <c r="J23" s="18">
        <f>-'Company Analysis'!J20</f>
        <v>0</v>
      </c>
      <c r="K23" s="18">
        <f>-'Company Analysis'!K20</f>
        <v>0</v>
      </c>
    </row>
    <row r="24" spans="1:16">
      <c r="A24" t="s">
        <v>180</v>
      </c>
      <c r="B24" s="18">
        <f>-'Company Analysis'!B21</f>
        <v>7643</v>
      </c>
      <c r="C24" s="18">
        <f>-'Company Analysis'!C21</f>
        <v>1159</v>
      </c>
      <c r="D24" s="18">
        <f>-'Company Analysis'!D21</f>
        <v>5606</v>
      </c>
      <c r="E24" s="18">
        <f>-'Company Analysis'!E21</f>
        <v>1847</v>
      </c>
      <c r="F24" s="18">
        <f>-'Company Analysis'!F21</f>
        <v>4702</v>
      </c>
      <c r="G24" s="18">
        <f>-'Company Analysis'!G21</f>
        <v>3305</v>
      </c>
      <c r="H24" s="18">
        <f>-'Company Analysis'!H21</f>
        <v>3488</v>
      </c>
      <c r="I24" s="18">
        <f>-'Company Analysis'!I21</f>
        <v>6239</v>
      </c>
      <c r="J24" s="18">
        <f>-'Company Analysis'!J21</f>
        <v>650</v>
      </c>
      <c r="K24" s="18">
        <f>-'Company Analysis'!K21</f>
        <v>11221</v>
      </c>
    </row>
    <row r="25" spans="1:16">
      <c r="A25" t="s">
        <v>181</v>
      </c>
      <c r="B25" s="18">
        <f>-'Company Analysis'!B22</f>
        <v>49</v>
      </c>
      <c r="C25" s="18">
        <f>-'Company Analysis'!C22</f>
        <v>53</v>
      </c>
      <c r="D25" s="18">
        <f>-'Company Analysis'!D22</f>
        <v>59</v>
      </c>
      <c r="E25" s="18">
        <f>-'Company Analysis'!E22</f>
        <v>65</v>
      </c>
      <c r="F25" s="18">
        <f>-'Company Analysis'!F22</f>
        <v>163</v>
      </c>
      <c r="G25" s="18">
        <f>-'Company Analysis'!G22</f>
        <v>31</v>
      </c>
      <c r="H25" s="18">
        <f>-'Company Analysis'!H22</f>
        <v>28</v>
      </c>
      <c r="I25" s="18">
        <f>-'Company Analysis'!I22</f>
        <v>196</v>
      </c>
      <c r="J25" s="18">
        <f>-'Company Analysis'!J22</f>
        <v>85</v>
      </c>
      <c r="K25" s="18">
        <f>-'Company Analysis'!K22</f>
        <v>258</v>
      </c>
    </row>
    <row r="26" spans="1:16">
      <c r="A26" t="s">
        <v>190</v>
      </c>
      <c r="B26" s="18">
        <f>'Company Analysis'!B23</f>
        <v>0</v>
      </c>
      <c r="C26" s="18">
        <f>'Company Analysis'!C23</f>
        <v>0</v>
      </c>
      <c r="D26" s="18">
        <f>'Company Analysis'!D23</f>
        <v>0</v>
      </c>
      <c r="E26" s="18">
        <f>'Company Analysis'!E23</f>
        <v>0</v>
      </c>
      <c r="F26" s="18">
        <f>'Company Analysis'!F23</f>
        <v>0</v>
      </c>
      <c r="G26" s="18">
        <f>'Company Analysis'!G23</f>
        <v>0</v>
      </c>
      <c r="H26" s="18">
        <f>'Company Analysis'!H23</f>
        <v>0</v>
      </c>
      <c r="I26" s="18">
        <f>'Company Analysis'!I23</f>
        <v>0</v>
      </c>
      <c r="J26" s="18">
        <f>'Company Analysis'!J23</f>
        <v>0</v>
      </c>
      <c r="K26" s="18">
        <f>'Company Analysis'!K23</f>
        <v>0</v>
      </c>
    </row>
    <row r="27" spans="1:16">
      <c r="A27" t="s">
        <v>182</v>
      </c>
      <c r="B27" s="18">
        <f>-'Company Analysis'!B27</f>
        <v>1486.8000000000002</v>
      </c>
      <c r="C27" s="18">
        <f>-'Company Analysis'!C27</f>
        <v>703.67000000000007</v>
      </c>
      <c r="D27" s="18">
        <f>-'Company Analysis'!D27</f>
        <v>548.07999999999993</v>
      </c>
      <c r="E27" s="18">
        <f>-'Company Analysis'!E27</f>
        <v>934.75999999999976</v>
      </c>
      <c r="F27" s="18">
        <f>-'Company Analysis'!F27</f>
        <v>541.24</v>
      </c>
      <c r="G27" s="18">
        <f>-'Company Analysis'!G27</f>
        <v>1252.6500000000001</v>
      </c>
      <c r="H27" s="18">
        <f>-'Company Analysis'!H27</f>
        <v>1295</v>
      </c>
      <c r="I27" s="18">
        <f>-'Company Analysis'!I27</f>
        <v>1239.7799999999997</v>
      </c>
      <c r="J27" s="18">
        <f>-'Company Analysis'!J27</f>
        <v>1010.2890221288999</v>
      </c>
      <c r="K27" s="18">
        <f>-'Company Analysis'!K27</f>
        <v>1845.3682985984497</v>
      </c>
    </row>
    <row r="29" spans="1:16">
      <c r="A29" s="10" t="s">
        <v>73</v>
      </c>
      <c r="B29" s="134">
        <f>B1</f>
        <v>39599</v>
      </c>
      <c r="C29" s="134">
        <f t="shared" ref="C29:P29" si="6">C1</f>
        <v>39964</v>
      </c>
      <c r="D29" s="134">
        <f t="shared" si="6"/>
        <v>40329</v>
      </c>
      <c r="E29" s="134">
        <f t="shared" si="6"/>
        <v>40694</v>
      </c>
      <c r="F29" s="134">
        <f t="shared" si="6"/>
        <v>41060</v>
      </c>
      <c r="G29" s="134">
        <f t="shared" si="6"/>
        <v>41425</v>
      </c>
      <c r="H29" s="134">
        <f t="shared" si="6"/>
        <v>41790</v>
      </c>
      <c r="I29" s="134">
        <f t="shared" si="6"/>
        <v>42155</v>
      </c>
      <c r="J29" s="134">
        <f t="shared" si="6"/>
        <v>42521</v>
      </c>
      <c r="K29" s="134">
        <f t="shared" si="6"/>
        <v>42886</v>
      </c>
      <c r="L29" s="134">
        <f t="shared" si="6"/>
        <v>43251</v>
      </c>
      <c r="M29" s="134">
        <f t="shared" si="6"/>
        <v>43616</v>
      </c>
      <c r="N29" s="134">
        <f t="shared" si="6"/>
        <v>43981</v>
      </c>
      <c r="O29" s="134">
        <f t="shared" si="6"/>
        <v>44346</v>
      </c>
      <c r="P29" s="134">
        <f t="shared" si="6"/>
        <v>44711</v>
      </c>
    </row>
    <row r="30" spans="1:16">
      <c r="A30" t="s">
        <v>183</v>
      </c>
      <c r="B30" s="18">
        <f>'Company Analysis'!B32</f>
        <v>-2019.8000000000002</v>
      </c>
      <c r="C30" s="18">
        <f>'Company Analysis'!C32</f>
        <v>5810.33</v>
      </c>
      <c r="D30" s="18">
        <f>'Company Analysis'!D32</f>
        <v>2237.9199999999992</v>
      </c>
      <c r="E30" s="18">
        <f>'Company Analysis'!E32</f>
        <v>8022.24</v>
      </c>
      <c r="F30" s="18">
        <f>'Company Analysis'!F32</f>
        <v>7688.76</v>
      </c>
      <c r="G30" s="18">
        <f>'Company Analysis'!G32</f>
        <v>8985.35</v>
      </c>
      <c r="H30" s="18">
        <f>'Company Analysis'!H32</f>
        <v>9530</v>
      </c>
      <c r="I30" s="18">
        <f>'Company Analysis'!I32</f>
        <v>5514.2199999999993</v>
      </c>
      <c r="J30" s="18">
        <f>'Company Analysis'!J32</f>
        <v>10750.7109778711</v>
      </c>
      <c r="K30" s="18">
        <f>'Company Analysis'!K32</f>
        <v>-1219.3682985984487</v>
      </c>
    </row>
    <row r="31" spans="1:16">
      <c r="A31" t="s">
        <v>184</v>
      </c>
      <c r="L31" s="18">
        <f>L11*(1-'Valuation Model'!C12)</f>
        <v>11971.524499200001</v>
      </c>
      <c r="M31" s="18">
        <f>M11*(1-'Valuation Model'!D12)</f>
        <v>9507.2961502227354</v>
      </c>
      <c r="N31" s="18">
        <f>N11*(1-'Valuation Model'!E12)</f>
        <v>9998.6175887339305</v>
      </c>
      <c r="O31" s="18">
        <f>O11*(1-'Valuation Model'!F12)</f>
        <v>10578.374160381925</v>
      </c>
      <c r="P31" s="18">
        <f>P11*(1-'Valuation Model'!G12)</f>
        <v>11133.284649420433</v>
      </c>
    </row>
    <row r="32" spans="1:16">
      <c r="A32" t="s">
        <v>185</v>
      </c>
      <c r="L32" s="18">
        <f>L12*(1-'Valuation Model'!C12)</f>
        <v>10660.6953216</v>
      </c>
      <c r="M32" s="18">
        <f>M12*(1-'Valuation Model'!D12)</f>
        <v>8228.8782998450024</v>
      </c>
      <c r="N32" s="18">
        <f>N12*(1-'Valuation Model'!E12)</f>
        <v>8435.8965482542881</v>
      </c>
      <c r="O32" s="18">
        <f>O12*(1-'Valuation Model'!F12)</f>
        <v>8631.4637829779622</v>
      </c>
      <c r="P32" s="18">
        <f>P12*(1-'Valuation Model'!G12)</f>
        <v>8778.9922565948109</v>
      </c>
    </row>
    <row r="33" spans="1:16">
      <c r="A33" t="s">
        <v>186</v>
      </c>
      <c r="B33" s="20">
        <f t="shared" ref="B33:J33" si="7">B30/B2</f>
        <v>-9.0049041462327242E-2</v>
      </c>
      <c r="C33" s="20">
        <f t="shared" si="7"/>
        <v>0.24988517116807157</v>
      </c>
      <c r="D33" s="20">
        <f t="shared" si="7"/>
        <v>8.3442207307979091E-2</v>
      </c>
      <c r="E33" s="20">
        <f t="shared" si="7"/>
        <v>0.22520464881253158</v>
      </c>
      <c r="F33" s="20">
        <f t="shared" si="7"/>
        <v>0.20712696317448345</v>
      </c>
      <c r="G33" s="20">
        <f t="shared" si="7"/>
        <v>0.24167159763313611</v>
      </c>
      <c r="H33" s="20">
        <f t="shared" si="7"/>
        <v>0.24898758981058131</v>
      </c>
      <c r="I33" s="20">
        <f t="shared" si="7"/>
        <v>0.14425312614450897</v>
      </c>
      <c r="J33" s="20">
        <f t="shared" si="7"/>
        <v>0.29019113498720817</v>
      </c>
      <c r="K33" s="20">
        <f>K30/K2</f>
        <v>-3.2319982469212485E-2</v>
      </c>
    </row>
    <row r="34" spans="1:16">
      <c r="A34" t="s">
        <v>187</v>
      </c>
      <c r="K34" s="99">
        <f>K33</f>
        <v>-3.2319982469212485E-2</v>
      </c>
      <c r="L34" s="135">
        <f>(1-'Valuation Model'!C12)*'Valuation Model'!C10</f>
        <v>0.30020000000000002</v>
      </c>
      <c r="M34" s="135">
        <f>(1-'Valuation Model'!D12)*'Valuation Model'!D10</f>
        <v>0.22799999999999998</v>
      </c>
      <c r="N34" s="135">
        <f>(1-'Valuation Model'!E12)*'Valuation Model'!E10</f>
        <v>0.22799999999999998</v>
      </c>
      <c r="O34" s="135">
        <f>(1-'Valuation Model'!F12)*'Valuation Model'!F10</f>
        <v>0.22799999999999998</v>
      </c>
      <c r="P34" s="135">
        <f>(1-'Valuation Model'!G12)*'Valuation Model'!G10</f>
        <v>0.22799999999999998</v>
      </c>
    </row>
    <row r="35" spans="1:16">
      <c r="A35" t="s">
        <v>188</v>
      </c>
      <c r="K35" s="99">
        <f>K33</f>
        <v>-3.2319982469212485E-2</v>
      </c>
      <c r="L35" s="135">
        <f>(1-'Valuation Model'!C12)*'Valuation Model'!C11</f>
        <v>0.26860000000000001</v>
      </c>
      <c r="M35" s="135">
        <f>(1-'Valuation Model'!D12)*'Valuation Model'!D11</f>
        <v>0.20400000000000001</v>
      </c>
      <c r="N35" s="135">
        <f>(1-'Valuation Model'!E12)*'Valuation Model'!E11</f>
        <v>0.20400000000000001</v>
      </c>
      <c r="O35" s="135">
        <f>(1-'Valuation Model'!F12)*'Valuation Model'!F11</f>
        <v>0.20400000000000001</v>
      </c>
      <c r="P35" s="135">
        <f>(1-'Valuation Model'!G12)*'Valuation Model'!G11</f>
        <v>0.20400000000000001</v>
      </c>
    </row>
    <row r="37" spans="1:16">
      <c r="A37" s="10" t="s">
        <v>153</v>
      </c>
      <c r="B37" s="134">
        <f>B1</f>
        <v>39599</v>
      </c>
      <c r="C37" s="134">
        <f t="shared" ref="C37:K37" si="8">C1</f>
        <v>39964</v>
      </c>
      <c r="D37" s="134">
        <f t="shared" si="8"/>
        <v>40329</v>
      </c>
      <c r="E37" s="134">
        <f t="shared" si="8"/>
        <v>40694</v>
      </c>
      <c r="F37" s="134">
        <f t="shared" si="8"/>
        <v>41060</v>
      </c>
      <c r="G37" s="134">
        <f t="shared" si="8"/>
        <v>41425</v>
      </c>
      <c r="H37" s="134">
        <f t="shared" si="8"/>
        <v>41790</v>
      </c>
      <c r="I37" s="134">
        <f t="shared" si="8"/>
        <v>42155</v>
      </c>
      <c r="J37" s="134">
        <f t="shared" si="8"/>
        <v>42521</v>
      </c>
      <c r="K37" s="134">
        <f t="shared" si="8"/>
        <v>42886</v>
      </c>
    </row>
    <row r="38" spans="1:16">
      <c r="A38" t="str">
        <f>ticker&amp;" Actual OCP ($, LHS)"</f>
        <v>ORCL Actual OCP ($, LHS)</v>
      </c>
      <c r="B38" s="18">
        <f>B10</f>
        <v>7123.28</v>
      </c>
      <c r="C38" s="18">
        <f t="shared" ref="C38:K38" si="9">C10</f>
        <v>7981.48</v>
      </c>
      <c r="D38" s="18">
        <f t="shared" si="9"/>
        <v>8374.06</v>
      </c>
      <c r="E38" s="18">
        <f t="shared" si="9"/>
        <v>10834.96</v>
      </c>
      <c r="F38" s="18">
        <f t="shared" si="9"/>
        <v>13242.42</v>
      </c>
      <c r="G38" s="18">
        <f t="shared" si="9"/>
        <v>13661.62</v>
      </c>
      <c r="H38" s="18">
        <f t="shared" si="9"/>
        <v>14294.76</v>
      </c>
      <c r="I38" s="18">
        <f t="shared" si="9"/>
        <v>13846.64</v>
      </c>
      <c r="J38" s="18">
        <f t="shared" si="9"/>
        <v>12796.58</v>
      </c>
      <c r="K38" s="18">
        <f t="shared" si="9"/>
        <v>13106</v>
      </c>
    </row>
    <row r="39" spans="1:16">
      <c r="A39" t="str">
        <f>ticker&amp;" OCP if GDP-Growth ($, LHS)"</f>
        <v>ORCL OCP if GDP-Growth ($, LHS)</v>
      </c>
      <c r="B39" s="18">
        <f>B38</f>
        <v>7123.28</v>
      </c>
      <c r="C39" s="18">
        <f>(1+'Company Analysis'!C40)*B39</f>
        <v>6982.9786335352928</v>
      </c>
      <c r="D39" s="18">
        <f>(1+'Company Analysis'!D40)*C39</f>
        <v>7127.2608692214899</v>
      </c>
      <c r="E39" s="18">
        <f>(1+'Company Analysis'!E40)*D39</f>
        <v>7397.814334725922</v>
      </c>
      <c r="F39" s="18">
        <f>(1+'Company Analysis'!F40)*E39</f>
        <v>7746.431674720061</v>
      </c>
      <c r="G39" s="18">
        <f>(1+'Company Analysis'!G40)*F39</f>
        <v>8011.4507610629107</v>
      </c>
      <c r="H39" s="18">
        <f>(1+'Company Analysis'!H40)*G39</f>
        <v>8274.382318423759</v>
      </c>
      <c r="I39" s="18">
        <f>(1+'Company Analysis'!I40)*H39</f>
        <v>8575.860341173182</v>
      </c>
      <c r="J39" s="18">
        <f>(1+'Company Analysis'!J40)*I39</f>
        <v>8849.9092040428259</v>
      </c>
      <c r="K39" s="18">
        <f>(1+'Company Analysis'!K40)*J39</f>
        <v>9227.5092138568361</v>
      </c>
    </row>
    <row r="40" spans="1:16" ht="16.5">
      <c r="A40" t="str">
        <f>ticker&amp;" - GDP Growth Difference (YoY, %, RHS)"</f>
        <v>ORCL - GDP Growth Difference (YoY, %, RHS)</v>
      </c>
      <c r="B40" s="136"/>
      <c r="C40" s="99">
        <f>'Company Analysis'!C41-'Company Analysis'!C40</f>
        <v>0.14017438124918669</v>
      </c>
      <c r="D40" s="99">
        <f>'Company Analysis'!D41-'Company Analysis'!D40</f>
        <v>2.8524376296549026E-2</v>
      </c>
      <c r="E40" s="99">
        <f>'Company Analysis'!E41-'Company Analysis'!E40</f>
        <v>0.25591141897204284</v>
      </c>
      <c r="F40" s="99">
        <f>'Company Analysis'!F41-'Company Analysis'!F40</f>
        <v>0.17506934366977656</v>
      </c>
      <c r="G40" s="99">
        <f>'Company Analysis'!G41-'Company Analysis'!G40</f>
        <v>-2.5559178495495605E-3</v>
      </c>
      <c r="H40" s="99">
        <f>'Company Analysis'!H41-'Company Analysis'!H40</f>
        <v>1.3524961918591538E-2</v>
      </c>
      <c r="I40" s="99">
        <f>'Company Analysis'!I41-'Company Analysis'!I40</f>
        <v>-6.778365922739038E-2</v>
      </c>
      <c r="J40" s="99">
        <f>'Company Analysis'!J41-'Company Analysis'!J40</f>
        <v>-0.10779084890644208</v>
      </c>
      <c r="K40" s="99">
        <f>'Company Analysis'!K41-'Company Analysis'!K40</f>
        <v>-1.8487207449270127E-2</v>
      </c>
    </row>
    <row r="41" spans="1:16" ht="16.5">
      <c r="A41" t="str">
        <f>ticker&amp;" - GDP Growth Difference (3Y, %, RHS)"</f>
        <v>ORCL - GDP Growth Difference (3Y, %, RHS)</v>
      </c>
      <c r="B41" s="137"/>
      <c r="C41" s="99"/>
      <c r="D41" s="99"/>
      <c r="E41" s="99">
        <f>'Company Analysis'!E43-'Company Analysis'!E42</f>
        <v>0.14515701911993029</v>
      </c>
      <c r="F41" s="99">
        <f>'Company Analysis'!F43-'Company Analysis'!F42</f>
        <v>0.15798834204529677</v>
      </c>
      <c r="G41" s="99">
        <f>'Company Analysis'!G43-'Company Analysis'!G42</f>
        <v>0.12323711070748988</v>
      </c>
      <c r="H41" s="99">
        <f>'Company Analysis'!H43-'Company Analysis'!H42</f>
        <v>5.3821652732803482E-2</v>
      </c>
      <c r="I41" s="99">
        <f>'Company Analysis'!I43-'Company Analysis'!I42</f>
        <v>-1.9847168389325764E-2</v>
      </c>
      <c r="J41" s="99">
        <f>'Company Analysis'!J43-'Company Analysis'!J42</f>
        <v>-5.4418154592520862E-2</v>
      </c>
      <c r="K41" s="99">
        <f>'Company Analysis'!K43-'Company Analysis'!K42</f>
        <v>-6.6124502217459913E-2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55"/>
  <sheetViews>
    <sheetView topLeftCell="B1" zoomScale="110" zoomScaleNormal="110" workbookViewId="0">
      <selection activeCell="L29" sqref="L29:L30"/>
    </sheetView>
  </sheetViews>
  <sheetFormatPr defaultColWidth="9.140625" defaultRowHeight="15"/>
  <cols>
    <col min="1" max="1" width="4.7109375" style="77" bestFit="1" customWidth="1"/>
    <col min="2" max="2" width="14.42578125" style="77" bestFit="1" customWidth="1"/>
    <col min="3" max="3" width="9.28515625" style="77" bestFit="1" customWidth="1"/>
    <col min="4" max="4" width="12.28515625" style="77" bestFit="1" customWidth="1"/>
    <col min="5" max="7" width="12.28515625" style="77" customWidth="1"/>
    <col min="8" max="8" width="16.140625" style="77" bestFit="1" customWidth="1"/>
    <col min="9" max="10" width="12.28515625" style="77" customWidth="1"/>
    <col min="11" max="11" width="10.85546875" style="77" bestFit="1" customWidth="1"/>
    <col min="12" max="12" width="10.5703125" style="77" bestFit="1" customWidth="1"/>
    <col min="13" max="14" width="9.140625" style="77"/>
    <col min="15" max="15" width="13.85546875" style="77" bestFit="1" customWidth="1"/>
    <col min="16" max="16384" width="9.140625" style="77"/>
  </cols>
  <sheetData>
    <row r="1" spans="1:15">
      <c r="A1" s="77" t="s">
        <v>100</v>
      </c>
      <c r="B1" s="78">
        <f ca="1">MAX(C5:C12)+10</f>
        <v>67</v>
      </c>
      <c r="D1" s="77" t="s">
        <v>101</v>
      </c>
      <c r="E1" s="77">
        <v>5</v>
      </c>
    </row>
    <row r="2" spans="1:15">
      <c r="A2" s="77" t="s">
        <v>102</v>
      </c>
      <c r="B2" s="78">
        <f ca="1">MIN(C5:C12)-10</f>
        <v>28</v>
      </c>
    </row>
    <row r="4" spans="1:15" s="79" customFormat="1" ht="12">
      <c r="B4" s="80" t="s">
        <v>103</v>
      </c>
      <c r="C4" s="81" t="s">
        <v>104</v>
      </c>
      <c r="D4" s="79" t="s">
        <v>105</v>
      </c>
      <c r="E4" s="79" t="s">
        <v>106</v>
      </c>
      <c r="F4" s="79" t="s">
        <v>107</v>
      </c>
      <c r="G4" s="79" t="s">
        <v>108</v>
      </c>
      <c r="H4" s="79" t="s">
        <v>109</v>
      </c>
      <c r="J4" s="79" t="s">
        <v>110</v>
      </c>
      <c r="K4" s="79" t="s">
        <v>111</v>
      </c>
      <c r="L4" s="79" t="s">
        <v>56</v>
      </c>
      <c r="M4" s="79" t="s">
        <v>112</v>
      </c>
      <c r="N4" s="79" t="s">
        <v>113</v>
      </c>
      <c r="O4" s="79" t="s">
        <v>114</v>
      </c>
    </row>
    <row r="5" spans="1:15" s="79" customFormat="1" ht="12">
      <c r="A5" s="82"/>
      <c r="B5" s="88" t="str">
        <f>'Valuation Model'!I2</f>
        <v>3% | 34% | 5%</v>
      </c>
      <c r="C5" s="89">
        <f ca="1">'Valuation Model'!K2</f>
        <v>38</v>
      </c>
      <c r="D5" s="84">
        <f ca="1">IF(ABS(INDEX($K$6:$K$55,MATCH(C5,$K$6:$K$55,1)+IF(C5&gt;=MAX($K$6:$K$55),0,1),1)-C5)&lt;ABS(INDEX($K$6:$K$55,MATCH(C5,$K$6:$K$55,1))-C5),INDEX($K$6:$K$55,MATCH(C5,$K$6:$K$55,1)+IF(C5&gt;=MAX($K$6:$K$55),0,1),1),INDEX($K$6:$K$55,MATCH(C5,$K$6:$K$55,1)))</f>
        <v>37.52000000000001</v>
      </c>
      <c r="E5" s="85">
        <f>IF(H5="N",5%/COUNTIF('Valuation Model'!$L$2:$L$9,"No"),IF(G5&lt;&gt;"Y",50%/(COUNTIF('Valuation Model'!$L$2:$L$9,"Yes")-COUNTIF(G$5:G$12,"Y")),45%/(COUNTIF(G$5:G$12,"Y"))))</f>
        <v>6.25E-2</v>
      </c>
      <c r="F5" s="79" t="s">
        <v>51</v>
      </c>
      <c r="G5" s="79" t="str">
        <f>IF(LEFT('Valuation Model'!L2,1)="M","Y","")</f>
        <v/>
      </c>
      <c r="H5" s="79" t="str">
        <f>IF(LEFT('Valuation Model'!L2,1)="M","Y",LEFT('Valuation Model'!L2,1))</f>
        <v>Y</v>
      </c>
      <c r="J5" s="86">
        <v>0</v>
      </c>
      <c r="K5" s="84">
        <f t="shared" ref="K5:K55" ca="1" si="0">$B$1*J5</f>
        <v>0</v>
      </c>
      <c r="L5" s="87" t="str">
        <f t="shared" ref="L5:L55" ca="1" si="1">IFERROR(IF(VLOOKUP(K5,$D$5:$F$16,3,FALSE)="Scenario",IF(VLOOKUP(K5,$D$5:$H$16,5,FALSE)="Y",VLOOKUP(K5,$D$5:$E$16,2,0),""),IF(VLOOKUP(K5,$D$5:$F$16,3,FALSE)&lt;&gt;"Scenario","")),"")</f>
        <v/>
      </c>
      <c r="M5" s="85" t="str">
        <f t="shared" ref="M5:M55" ca="1" si="2">IFERROR(IF(VLOOKUP(K5,$D$5:$F$16,3,FALSE)="Scenario",IF(VLOOKUP(K5,$D$5:$H$16,5,FALSE)="N",VLOOKUP(K5,$D$5:$E$16,2,0),""),IF(VLOOKUP(K5,$D$5:$F$16,3,FALSE)&lt;&gt;"Scenario","")),"")</f>
        <v/>
      </c>
      <c r="N5" s="84">
        <f ca="1">LN('Histogram Data'!K5+0.01)-LN(price)</f>
        <v>-8.4133870226906478</v>
      </c>
      <c r="O5" s="84">
        <f ca="1">_xlfn.NORM.DIST(N5,0+0.03^3,AVERAGE('Valuation Model'!$K$22:$L$22),FALSE)/scaling</f>
        <v>2.3042538287075371E-241</v>
      </c>
    </row>
    <row r="6" spans="1:15" s="79" customFormat="1" ht="12">
      <c r="A6" s="82"/>
      <c r="B6" s="88" t="str">
        <f>'Valuation Model'!I6</f>
        <v>5% | 34% | 5%</v>
      </c>
      <c r="C6" s="89">
        <f ca="1">'Valuation Model'!K6</f>
        <v>42</v>
      </c>
      <c r="D6" s="84">
        <f ca="1">IF(ABS(INDEX($K$6:$K$55,MATCH(C6,$K$6:$K$55,1)+IF(C6&gt;=MAX($K$6:$K$55),0,1),1)-C6)&lt;ABS(INDEX($K$6:$K$55,MATCH(C6,$K$6:$K$55,1))-C6),INDEX($K$6:$K$55,MATCH(C6,$K$6:$K$55,1)+IF(C6&gt;=MAX($K$6:$K$55),0,1),1),INDEX($K$6:$K$55,MATCH(C6,$K$6:$K$55,1)))</f>
        <v>41.540000000000013</v>
      </c>
      <c r="E6" s="85">
        <f>IF(H6="N",5%/COUNTIF('Valuation Model'!$L$2:$L$9,"No"),IF(G6&lt;&gt;"Y",50%/(COUNTIF('Valuation Model'!$L$2:$L$9,"Yes")-COUNTIF(G$5:G$12,"Y")),45%/(COUNTIF(G$5:G$12,"Y"))))</f>
        <v>6.25E-2</v>
      </c>
      <c r="F6" s="79" t="s">
        <v>51</v>
      </c>
      <c r="G6" s="79" t="str">
        <f>IF(LEFT('Valuation Model'!L3,1)="M","Y","")</f>
        <v/>
      </c>
      <c r="H6" s="79" t="str">
        <f>IF(LEFT('Valuation Model'!L6,1)="M","Y",LEFT('Valuation Model'!L6,1))</f>
        <v>Y</v>
      </c>
      <c r="J6" s="86">
        <v>0.02</v>
      </c>
      <c r="K6" s="84">
        <f t="shared" ca="1" si="0"/>
        <v>1.34</v>
      </c>
      <c r="L6" s="87" t="str">
        <f t="shared" ca="1" si="1"/>
        <v/>
      </c>
      <c r="M6" s="85" t="str">
        <f t="shared" ca="1" si="2"/>
        <v/>
      </c>
      <c r="N6" s="84">
        <f ca="1">LN('Histogram Data'!K6+0.01)-LN(price)</f>
        <v>-3.5081122442522186</v>
      </c>
      <c r="O6" s="84">
        <f ca="1">_xlfn.NORM.DIST(N6,0+0.03^3,AVERAGE('Valuation Model'!$K$22:$L$22),FALSE)/scaling</f>
        <v>5.5952044587614625E-43</v>
      </c>
    </row>
    <row r="7" spans="1:15" s="79" customFormat="1" ht="12">
      <c r="A7" s="82"/>
      <c r="B7" s="88" t="str">
        <f>'Valuation Model'!I4</f>
        <v>3% | 38% | 5%</v>
      </c>
      <c r="C7" s="89">
        <f ca="1">'Valuation Model'!K4</f>
        <v>42</v>
      </c>
      <c r="D7" s="84">
        <f ca="1">IF(ABS(INDEX($K$6:$K$55,MATCH(C7,$K$6:$K$55,1)+IF(C7&gt;=MAX($K$6:$K$55),0,1),1)-C7)&lt;ABS(INDEX($K$6:$K$55,MATCH(C7,$K$6:$K$55,1))-C7),INDEX($K$6:$K$55,MATCH(C7,$K$6:$K$55,1)+IF(C7&gt;=MAX($K$6:$K$55),0,1),1),INDEX($K$6:$K$55,MATCH(C7,$K$6:$K$55,1)))</f>
        <v>41.540000000000013</v>
      </c>
      <c r="E7" s="85">
        <f>IF(H7="N",5%/COUNTIF('Valuation Model'!$L$2:$L$9,"No"),IF(G7&lt;&gt;"Y",50%/(COUNTIF('Valuation Model'!$L$2:$L$9,"Yes")-COUNTIF(G$5:G$12,"Y")),45%/(COUNTIF(G$5:G$12,"Y"))))</f>
        <v>6.25E-2</v>
      </c>
      <c r="F7" s="79" t="s">
        <v>51</v>
      </c>
      <c r="G7" s="79" t="str">
        <f>IF(LEFT('Valuation Model'!L4,1)="M","Y","")</f>
        <v/>
      </c>
      <c r="H7" s="79" t="str">
        <f>IF(LEFT('Valuation Model'!L4,1)="M","Y",LEFT('Valuation Model'!L4,1))</f>
        <v>Y</v>
      </c>
      <c r="J7" s="86">
        <f>J6+2%</f>
        <v>0.04</v>
      </c>
      <c r="K7" s="84">
        <f t="shared" ca="1" si="0"/>
        <v>2.68</v>
      </c>
      <c r="L7" s="87" t="str">
        <f t="shared" ca="1" si="1"/>
        <v/>
      </c>
      <c r="M7" s="85" t="str">
        <f t="shared" ca="1" si="2"/>
        <v/>
      </c>
      <c r="N7" s="84">
        <f ca="1">LN('Histogram Data'!K7+0.01)-LN(price)</f>
        <v>-2.8186756430888091</v>
      </c>
      <c r="O7" s="84">
        <f ca="1">_xlfn.NORM.DIST(N7,0+0.03^3,AVERAGE('Valuation Model'!$K$22:$L$22),FALSE)/scaling</f>
        <v>3.5117907451451723E-28</v>
      </c>
    </row>
    <row r="8" spans="1:15" s="79" customFormat="1" ht="12">
      <c r="A8" s="82"/>
      <c r="B8" s="88" t="str">
        <f>'Valuation Model'!I3</f>
        <v>3% | 34% | 10%</v>
      </c>
      <c r="C8" s="89">
        <f ca="1">'Valuation Model'!K3</f>
        <v>45</v>
      </c>
      <c r="D8" s="84">
        <f ca="1">IF(ABS(INDEX($K$6:$K$55,MATCH(C8,$K$6:$K$55,1)+IF(C8&gt;=MAX($K$6:$K$55),0,1),1)-C8)&lt;ABS(INDEX($K$6:$K$55,MATCH(C8,$K$6:$K$55,1))-C8),INDEX($K$6:$K$55,MATCH(C8,$K$6:$K$55,1)+IF(C8&gt;=MAX($K$6:$K$55),0,1),1),INDEX($K$6:$K$55,MATCH(C8,$K$6:$K$55,1)))</f>
        <v>45.560000000000016</v>
      </c>
      <c r="E8" s="85">
        <f>IF(H8="N",5%/COUNTIF('Valuation Model'!$L$2:$L$9,"No"),IF(G8&lt;&gt;"Y",50%/(COUNTIF('Valuation Model'!$L$2:$L$9,"Yes")-COUNTIF(G$5:G$12,"Y")),45%/(COUNTIF(G$5:G$12,"Y"))))</f>
        <v>6.25E-2</v>
      </c>
      <c r="F8" s="79" t="s">
        <v>51</v>
      </c>
      <c r="G8" s="79" t="str">
        <f>IF(LEFT('Valuation Model'!L6,1)="M","Y","")</f>
        <v/>
      </c>
      <c r="H8" s="79" t="str">
        <f>IF(LEFT('Valuation Model'!L3,1)="M","Y",LEFT('Valuation Model'!L3,1))</f>
        <v>Y</v>
      </c>
      <c r="J8" s="86">
        <f t="shared" ref="J8:J55" si="3">J7+2%</f>
        <v>0.06</v>
      </c>
      <c r="K8" s="84">
        <f t="shared" ca="1" si="0"/>
        <v>4.0199999999999996</v>
      </c>
      <c r="L8" s="87" t="str">
        <f t="shared" ca="1" si="1"/>
        <v/>
      </c>
      <c r="M8" s="85" t="str">
        <f t="shared" ca="1" si="2"/>
        <v/>
      </c>
      <c r="N8" s="84">
        <f ca="1">LN('Histogram Data'!K8+0.01)-LN(price)</f>
        <v>-2.4144504607439652</v>
      </c>
      <c r="O8" s="84">
        <f ca="1">_xlfn.NORM.DIST(N8,0+0.03^3,AVERAGE('Valuation Model'!$K$22:$L$22),FALSE)/scaling</f>
        <v>5.2705664617150316E-21</v>
      </c>
    </row>
    <row r="9" spans="1:15" s="79" customFormat="1" ht="12">
      <c r="A9" s="82"/>
      <c r="B9" s="88" t="str">
        <f>'Valuation Model'!I8</f>
        <v>5% | 38% | 5%</v>
      </c>
      <c r="C9" s="89">
        <f ca="1">'Valuation Model'!K8</f>
        <v>47</v>
      </c>
      <c r="D9" s="84">
        <f ca="1">IF(ABS(INDEX($K$6:$K$55,MATCH(C9,$K$6:$K$55,1)+IF(C9&gt;=MAX($K$6:$K$55),0,1),1)-C9)&lt;ABS(INDEX($K$6:$K$55,MATCH(C9,$K$6:$K$55,1))-C9),INDEX($K$6:$K$55,MATCH(C9,$K$6:$K$55,1)+IF(C9&gt;=MAX($K$6:$K$55),0,1),1),INDEX($K$6:$K$55,MATCH(C9,$K$6:$K$55,1)))</f>
        <v>46.90000000000002</v>
      </c>
      <c r="E9" s="85">
        <f>IF(H9="N",5%/COUNTIF('Valuation Model'!$L$2:$L$9,"No"),IF(G9&lt;&gt;"Y",50%/(COUNTIF('Valuation Model'!$L$2:$L$9,"Yes")-COUNTIF(G$5:G$12,"Y")),45%/(COUNTIF(G$5:G$12,"Y"))))</f>
        <v>6.25E-2</v>
      </c>
      <c r="F9" s="79" t="s">
        <v>51</v>
      </c>
      <c r="G9" s="79" t="str">
        <f>IF(LEFT('Valuation Model'!L5,1)="M","Y","")</f>
        <v/>
      </c>
      <c r="H9" s="79" t="str">
        <f>IF(LEFT('Valuation Model'!L8,1)="M","Y",LEFT('Valuation Model'!L8,1))</f>
        <v>Y</v>
      </c>
      <c r="J9" s="86">
        <f t="shared" si="3"/>
        <v>0.08</v>
      </c>
      <c r="K9" s="84">
        <f t="shared" ca="1" si="0"/>
        <v>5.36</v>
      </c>
      <c r="L9" s="87" t="str">
        <f t="shared" ca="1" si="1"/>
        <v/>
      </c>
      <c r="M9" s="85" t="str">
        <f t="shared" ca="1" si="2"/>
        <v/>
      </c>
      <c r="N9" s="84">
        <f ca="1">LN('Histogram Data'!K9+0.01)-LN(price)</f>
        <v>-2.1273889281817837</v>
      </c>
      <c r="O9" s="84">
        <f ca="1">_xlfn.NORM.DIST(N9,0+0.03^3,AVERAGE('Valuation Model'!$K$22:$L$22),FALSE)/scaling</f>
        <v>1.3961803085082213E-16</v>
      </c>
    </row>
    <row r="10" spans="1:15" s="79" customFormat="1" ht="12">
      <c r="A10" s="82"/>
      <c r="B10" s="88" t="str">
        <f>'Valuation Model'!I7</f>
        <v>5% | 34% | 10%</v>
      </c>
      <c r="C10" s="89">
        <f ca="1">'Valuation Model'!K7</f>
        <v>51</v>
      </c>
      <c r="D10" s="84">
        <f ca="1">IF(ABS(INDEX($K$6:$K$55,MATCH(C10,$K$6:$K$55,1)+IF(C10&gt;=MAX($K$6:$K$55),0,1),1)-C10)&lt;ABS(INDEX($K$6:$K$55,MATCH(C10,$K$6:$K$55,1))-C10),INDEX($K$6:$K$55,MATCH(C10,$K$6:$K$55,1)+IF(C10&gt;=MAX($K$6:$K$55),0,1),1),INDEX($K$6:$K$55,MATCH(C10,$K$6:$K$55,1)))</f>
        <v>50.920000000000023</v>
      </c>
      <c r="E10" s="85">
        <f>IF(H10="N",5%/COUNTIF('Valuation Model'!$L$2:$L$9,"No"),IF(G10&lt;&gt;"Y",50%/(COUNTIF('Valuation Model'!$L$2:$L$9,"Yes")-COUNTIF(G$5:G$12,"Y")),45%/(COUNTIF(G$5:G$12,"Y"))))</f>
        <v>6.25E-2</v>
      </c>
      <c r="F10" s="79" t="s">
        <v>51</v>
      </c>
      <c r="G10" s="79" t="str">
        <f>IF(LEFT('Valuation Model'!L7,1)="M","Y","")</f>
        <v/>
      </c>
      <c r="H10" s="79" t="str">
        <f>IF(LEFT('Valuation Model'!L7,1)="M","Y",LEFT('Valuation Model'!L7,1))</f>
        <v>Y</v>
      </c>
      <c r="J10" s="86">
        <f t="shared" si="3"/>
        <v>0.1</v>
      </c>
      <c r="K10" s="84">
        <f t="shared" ca="1" si="0"/>
        <v>6.7</v>
      </c>
      <c r="L10" s="87" t="str">
        <f t="shared" ca="1" si="1"/>
        <v/>
      </c>
      <c r="M10" s="85" t="str">
        <f t="shared" ca="1" si="2"/>
        <v/>
      </c>
      <c r="N10" s="84">
        <f ca="1">LN('Histogram Data'!K10+0.01)-LN(price)</f>
        <v>-1.9046178857189664</v>
      </c>
      <c r="O10" s="84">
        <f ca="1">_xlfn.NORM.DIST(N10,0+0.03^3,AVERAGE('Valuation Model'!$K$22:$L$22),FALSE)/scaling</f>
        <v>1.5564255430600065E-13</v>
      </c>
    </row>
    <row r="11" spans="1:15" s="79" customFormat="1" ht="12">
      <c r="A11" s="82"/>
      <c r="B11" s="88" t="str">
        <f>'Valuation Model'!I5</f>
        <v>3% | 38% | 10%</v>
      </c>
      <c r="C11" s="89">
        <f ca="1">'Valuation Model'!K5</f>
        <v>51</v>
      </c>
      <c r="D11" s="84">
        <f ca="1">IF(ABS(INDEX($K$6:$K$55,MATCH(C11,$K$6:$K$55,1)+IF(C11&gt;=MAX($K$6:$K$55),0,1),1)-C11)&lt;ABS(INDEX($K$6:$K$55,MATCH(C11,$K$6:$K$55,1))-C11),INDEX($K$6:$K$55,MATCH(C11,$K$6:$K$55,1)+IF(C11&gt;=MAX($K$6:$K$55),0,1),1),INDEX($K$6:$K$55,MATCH(C11,$K$6:$K$55,1)))</f>
        <v>50.920000000000023</v>
      </c>
      <c r="E11" s="85">
        <f>IF(H11="N",5%/COUNTIF('Valuation Model'!$L$2:$L$9,"No"),IF(G11&lt;&gt;"Y",50%/(COUNTIF('Valuation Model'!$L$2:$L$9,"Yes")-COUNTIF(G$5:G$12,"Y")),45%/(COUNTIF(G$5:G$12,"Y"))))</f>
        <v>6.25E-2</v>
      </c>
      <c r="F11" s="79" t="s">
        <v>51</v>
      </c>
      <c r="G11" s="79" t="str">
        <f>IF(LEFT('Valuation Model'!L8,1)="M","Y","")</f>
        <v/>
      </c>
      <c r="H11" s="79" t="str">
        <f>IF(LEFT('Valuation Model'!L5,1)="M","Y",LEFT('Valuation Model'!L5,1))</f>
        <v>Y</v>
      </c>
      <c r="J11" s="86">
        <f t="shared" si="3"/>
        <v>0.12000000000000001</v>
      </c>
      <c r="K11" s="84">
        <f t="shared" ca="1" si="0"/>
        <v>8.0400000000000009</v>
      </c>
      <c r="L11" s="87" t="str">
        <f t="shared" ca="1" si="1"/>
        <v/>
      </c>
      <c r="M11" s="85" t="str">
        <f t="shared" ca="1" si="2"/>
        <v/>
      </c>
      <c r="N11" s="84">
        <f ca="1">LN('Histogram Data'!K11+0.01)-LN(price)</f>
        <v>-1.7225447452720846</v>
      </c>
      <c r="O11" s="84">
        <f ca="1">_xlfn.NORM.DIST(N11,0+0.03^3,AVERAGE('Valuation Model'!$K$22:$L$22),FALSE)/scaling</f>
        <v>2.7074778153420783E-11</v>
      </c>
    </row>
    <row r="12" spans="1:15" s="79" customFormat="1" ht="12">
      <c r="A12" s="82"/>
      <c r="B12" s="88" t="str">
        <f>'Valuation Model'!I9</f>
        <v>5% | 38% | 10%</v>
      </c>
      <c r="C12" s="89">
        <f ca="1">'Valuation Model'!K9</f>
        <v>57</v>
      </c>
      <c r="D12" s="84">
        <f ca="1">IF(ABS(INDEX($K$6:$K$55,MATCH(C12,$K$6:$K$55,1)+IF(C12&gt;=MAX($K$6:$K$55),0,1),1)-C12)&lt;ABS(INDEX($K$6:$K$55,MATCH(C12,$K$6:$K$55,1))-C12),INDEX($K$6:$K$55,MATCH(C12,$K$6:$K$55,1)+IF(C12&gt;=MAX($K$6:$K$55),0,1),1),INDEX($K$6:$K$55,MATCH(C12,$K$6:$K$55,1)))</f>
        <v>57.620000000000026</v>
      </c>
      <c r="E12" s="85">
        <f>IF(H12="N",5%/COUNTIF('Valuation Model'!$L$2:$L$9,"No"),IF(G12&lt;&gt;"Y",50%/(COUNTIF('Valuation Model'!$L$2:$L$9,"Yes")-COUNTIF(G$5:G$12,"Y")),45%/(COUNTIF(G$5:G$12,"Y"))))</f>
        <v>6.25E-2</v>
      </c>
      <c r="F12" s="79" t="s">
        <v>51</v>
      </c>
      <c r="G12" s="79" t="str">
        <f>IF(LEFT('Valuation Model'!L9,1)="M","Y","")</f>
        <v/>
      </c>
      <c r="H12" s="79" t="str">
        <f>IF(LEFT('Valuation Model'!L9,1)="M","Y",LEFT('Valuation Model'!L9,1))</f>
        <v>Y</v>
      </c>
      <c r="J12" s="86">
        <f t="shared" si="3"/>
        <v>0.14000000000000001</v>
      </c>
      <c r="K12" s="84">
        <f t="shared" ca="1" si="0"/>
        <v>9.3800000000000008</v>
      </c>
      <c r="L12" s="87" t="str">
        <f t="shared" ca="1" si="1"/>
        <v/>
      </c>
      <c r="M12" s="85" t="str">
        <f t="shared" ca="1" si="2"/>
        <v/>
      </c>
      <c r="N12" s="84">
        <f ca="1">LN('Histogram Data'!K12+0.01)-LN(price)</f>
        <v>-1.5685715434823853</v>
      </c>
      <c r="O12" s="84">
        <f ca="1">_xlfn.NORM.DIST(N12,0+0.03^3,AVERAGE('Valuation Model'!$K$22:$L$22),FALSE)/scaling</f>
        <v>1.4180616088337962E-9</v>
      </c>
    </row>
    <row r="13" spans="1:15" s="79" customFormat="1" ht="12">
      <c r="A13" s="82"/>
      <c r="J13" s="86">
        <f t="shared" si="3"/>
        <v>0.16</v>
      </c>
      <c r="K13" s="84">
        <f t="shared" ca="1" si="0"/>
        <v>10.72</v>
      </c>
      <c r="L13" s="87" t="str">
        <f t="shared" ca="1" si="1"/>
        <v/>
      </c>
      <c r="M13" s="85" t="str">
        <f t="shared" ca="1" si="2"/>
        <v/>
      </c>
      <c r="N13" s="84">
        <f ca="1">LN('Histogram Data'!K13+0.01)-LN(price)</f>
        <v>-1.4351732800599497</v>
      </c>
      <c r="O13" s="84">
        <f ca="1">_xlfn.NORM.DIST(N13,0+0.03^3,AVERAGE('Valuation Model'!$K$22:$L$22),FALSE)/scaling</f>
        <v>3.2438031518817092E-8</v>
      </c>
    </row>
    <row r="14" spans="1:15" s="79" customFormat="1" ht="12">
      <c r="A14" s="82"/>
      <c r="J14" s="86">
        <f t="shared" si="3"/>
        <v>0.18</v>
      </c>
      <c r="K14" s="84">
        <f t="shared" ca="1" si="0"/>
        <v>12.059999999999999</v>
      </c>
      <c r="L14" s="87" t="str">
        <f t="shared" ca="1" si="1"/>
        <v/>
      </c>
      <c r="M14" s="85" t="str">
        <f t="shared" ca="1" si="2"/>
        <v/>
      </c>
      <c r="N14" s="84">
        <f ca="1">LN('Histogram Data'!K14+0.01)-LN(price)</f>
        <v>-1.317493801593117</v>
      </c>
      <c r="O14" s="84">
        <f ca="1">_xlfn.NORM.DIST(N14,0+0.03^3,AVERAGE('Valuation Model'!$K$22:$L$22),FALSE)/scaling</f>
        <v>4.0738041746356982E-7</v>
      </c>
    </row>
    <row r="15" spans="1:15" s="79" customFormat="1" ht="12">
      <c r="A15" s="82"/>
      <c r="J15" s="86">
        <f t="shared" si="3"/>
        <v>0.19999999999999998</v>
      </c>
      <c r="K15" s="84">
        <f t="shared" ca="1" si="0"/>
        <v>13.399999999999999</v>
      </c>
      <c r="L15" s="87" t="str">
        <f t="shared" ca="1" si="1"/>
        <v/>
      </c>
      <c r="M15" s="85" t="str">
        <f t="shared" ca="1" si="2"/>
        <v/>
      </c>
      <c r="N15" s="84">
        <f ca="1">LN('Histogram Data'!K15+0.01)-LN(price)</f>
        <v>-1.2122161394089699</v>
      </c>
      <c r="O15" s="84">
        <f ca="1">_xlfn.NORM.DIST(N15,0+0.03^3,AVERAGE('Valuation Model'!$K$22:$L$22),FALSE)/scaling</f>
        <v>3.2621426654317426E-6</v>
      </c>
    </row>
    <row r="16" spans="1:15" s="79" customFormat="1" ht="12">
      <c r="A16" s="82"/>
      <c r="C16" s="83"/>
      <c r="D16" s="84"/>
      <c r="E16" s="85"/>
      <c r="J16" s="86">
        <f t="shared" si="3"/>
        <v>0.21999999999999997</v>
      </c>
      <c r="K16" s="84">
        <f t="shared" ca="1" si="0"/>
        <v>14.739999999999998</v>
      </c>
      <c r="L16" s="87" t="str">
        <f t="shared" ca="1" si="1"/>
        <v/>
      </c>
      <c r="M16" s="85" t="str">
        <f t="shared" ca="1" si="2"/>
        <v/>
      </c>
      <c r="N16" s="84">
        <f ca="1">LN('Histogram Data'!K16+0.01)-LN(price)</f>
        <v>-1.1169737539167279</v>
      </c>
      <c r="O16" s="84">
        <f ca="1">_xlfn.NORM.DIST(N16,0+0.03^3,AVERAGE('Valuation Model'!$K$22:$L$22),FALSE)/scaling</f>
        <v>1.8454107843771622E-5</v>
      </c>
    </row>
    <row r="17" spans="4:15" s="79" customFormat="1" ht="12">
      <c r="J17" s="86">
        <f t="shared" si="3"/>
        <v>0.23999999999999996</v>
      </c>
      <c r="K17" s="84">
        <f t="shared" ca="1" si="0"/>
        <v>16.079999999999998</v>
      </c>
      <c r="L17" s="87" t="str">
        <f t="shared" ca="1" si="1"/>
        <v/>
      </c>
      <c r="M17" s="85" t="str">
        <f t="shared" ca="1" si="2"/>
        <v/>
      </c>
      <c r="N17" s="84">
        <f ca="1">LN('Histogram Data'!K17+0.01)-LN(price)</f>
        <v>-1.0300188756982651</v>
      </c>
      <c r="O17" s="84">
        <f ca="1">_xlfn.NORM.DIST(N17,0+0.03^3,AVERAGE('Valuation Model'!$K$22:$L$22),FALSE)/scaling</f>
        <v>7.9332335215088305E-5</v>
      </c>
    </row>
    <row r="18" spans="4:15" s="79" customFormat="1" ht="12">
      <c r="D18" s="86"/>
      <c r="J18" s="86">
        <f t="shared" si="3"/>
        <v>0.25999999999999995</v>
      </c>
      <c r="K18" s="84">
        <f t="shared" ca="1" si="0"/>
        <v>17.419999999999998</v>
      </c>
      <c r="L18" s="87" t="str">
        <f t="shared" ca="1" si="1"/>
        <v/>
      </c>
      <c r="M18" s="85" t="str">
        <f t="shared" ca="1" si="2"/>
        <v/>
      </c>
      <c r="N18" s="84">
        <f ca="1">LN('Histogram Data'!K18+0.01)-LN(price)</f>
        <v>-0.95002397717062737</v>
      </c>
      <c r="O18" s="84">
        <f ca="1">_xlfn.NORM.DIST(N18,0+0.03^3,AVERAGE('Valuation Model'!$K$22:$L$22),FALSE)/scaling</f>
        <v>2.7340478418926408E-4</v>
      </c>
    </row>
    <row r="19" spans="4:15" s="79" customFormat="1" ht="12">
      <c r="D19" s="90"/>
      <c r="J19" s="86">
        <f t="shared" si="3"/>
        <v>0.27999999999999997</v>
      </c>
      <c r="K19" s="84">
        <f t="shared" ca="1" si="0"/>
        <v>18.759999999999998</v>
      </c>
      <c r="L19" s="87" t="str">
        <f t="shared" ca="1" si="1"/>
        <v/>
      </c>
      <c r="M19" s="85" t="str">
        <f t="shared" ca="1" si="2"/>
        <v/>
      </c>
      <c r="N19" s="84">
        <f ca="1">LN('Histogram Data'!K19+0.01)-LN(price)</f>
        <v>-0.87595698610413919</v>
      </c>
      <c r="O19" s="84">
        <f ca="1">_xlfn.NORM.DIST(N19,0+0.03^3,AVERAGE('Valuation Model'!$K$22:$L$22),FALSE)/scaling</f>
        <v>7.8637753840757178E-4</v>
      </c>
    </row>
    <row r="20" spans="4:15" s="79" customFormat="1" ht="12">
      <c r="J20" s="86">
        <f t="shared" si="3"/>
        <v>0.3</v>
      </c>
      <c r="K20" s="84">
        <f t="shared" ca="1" si="0"/>
        <v>20.099999999999998</v>
      </c>
      <c r="L20" s="87" t="str">
        <f t="shared" ca="1" si="1"/>
        <v/>
      </c>
      <c r="M20" s="85" t="str">
        <f t="shared" ca="1" si="2"/>
        <v/>
      </c>
      <c r="N20" s="84">
        <f ca="1">LN('Histogram Data'!K20+0.01)-LN(price)</f>
        <v>-0.80699963291799603</v>
      </c>
      <c r="O20" s="84">
        <f ca="1">_xlfn.NORM.DIST(N20,0+0.03^3,AVERAGE('Valuation Model'!$K$22:$L$22),FALSE)/scaling</f>
        <v>1.9469059326857187E-3</v>
      </c>
    </row>
    <row r="21" spans="4:15" s="79" customFormat="1" ht="12">
      <c r="J21" s="86">
        <f t="shared" si="3"/>
        <v>0.32</v>
      </c>
      <c r="K21" s="84">
        <f t="shared" ca="1" si="0"/>
        <v>21.44</v>
      </c>
      <c r="L21" s="87" t="str">
        <f t="shared" ca="1" si="1"/>
        <v/>
      </c>
      <c r="M21" s="85" t="str">
        <f t="shared" ca="1" si="2"/>
        <v/>
      </c>
      <c r="N21" s="84">
        <f ca="1">LN('Histogram Data'!K21+0.01)-LN(price)</f>
        <v>-0.74249219132853073</v>
      </c>
      <c r="O21" s="84">
        <f ca="1">_xlfn.NORM.DIST(N21,0+0.03^3,AVERAGE('Valuation Model'!$K$22:$L$22),FALSE)/scaling</f>
        <v>4.2505463281638338E-3</v>
      </c>
    </row>
    <row r="22" spans="4:15" s="79" customFormat="1" ht="12">
      <c r="J22" s="86">
        <f t="shared" si="3"/>
        <v>0.34</v>
      </c>
      <c r="K22" s="84">
        <f t="shared" ca="1" si="0"/>
        <v>22.78</v>
      </c>
      <c r="L22" s="87" t="str">
        <f t="shared" ca="1" si="1"/>
        <v/>
      </c>
      <c r="M22" s="85" t="str">
        <f t="shared" ca="1" si="2"/>
        <v/>
      </c>
      <c r="N22" s="84">
        <f ca="1">LN('Histogram Data'!K22+0.01)-LN(price)</f>
        <v>-0.68189499344496385</v>
      </c>
      <c r="O22" s="84">
        <f ca="1">_xlfn.NORM.DIST(N22,0+0.03^3,AVERAGE('Valuation Model'!$K$22:$L$22),FALSE)/scaling</f>
        <v>8.342020015840404E-3</v>
      </c>
    </row>
    <row r="23" spans="4:15" s="79" customFormat="1" ht="12">
      <c r="J23" s="86">
        <f t="shared" si="3"/>
        <v>0.36000000000000004</v>
      </c>
      <c r="K23" s="84">
        <f t="shared" ca="1" si="0"/>
        <v>24.120000000000005</v>
      </c>
      <c r="L23" s="87" t="str">
        <f t="shared" ca="1" si="1"/>
        <v/>
      </c>
      <c r="M23" s="85" t="str">
        <f t="shared" ca="1" si="2"/>
        <v/>
      </c>
      <c r="N23" s="84">
        <f ca="1">LN('Histogram Data'!K23+0.01)-LN(price)</f>
        <v>-0.6247609570656163</v>
      </c>
      <c r="O23" s="84">
        <f ca="1">_xlfn.NORM.DIST(N23,0+0.03^3,AVERAGE('Valuation Model'!$K$22:$L$22),FALSE)/scaling</f>
        <v>1.4946632051285422E-2</v>
      </c>
    </row>
    <row r="24" spans="4:15" s="79" customFormat="1" ht="12">
      <c r="J24" s="86">
        <f t="shared" si="3"/>
        <v>0.38000000000000006</v>
      </c>
      <c r="K24" s="84">
        <f t="shared" ca="1" si="0"/>
        <v>25.460000000000004</v>
      </c>
      <c r="L24" s="87" t="str">
        <f t="shared" ca="1" si="1"/>
        <v/>
      </c>
      <c r="M24" s="85" t="str">
        <f t="shared" ca="1" si="2"/>
        <v/>
      </c>
      <c r="N24" s="84">
        <f ca="1">LN('Histogram Data'!K24+0.01)-LN(price)</f>
        <v>-0.57071554771119093</v>
      </c>
      <c r="O24" s="84">
        <f ca="1">_xlfn.NORM.DIST(N24,0+0.03^3,AVERAGE('Valuation Model'!$K$22:$L$22),FALSE)/scaling</f>
        <v>2.4759359434400979E-2</v>
      </c>
    </row>
    <row r="25" spans="4:15" s="79" customFormat="1" ht="12">
      <c r="J25" s="86">
        <f t="shared" si="3"/>
        <v>0.40000000000000008</v>
      </c>
      <c r="K25" s="84">
        <f t="shared" ca="1" si="0"/>
        <v>26.800000000000004</v>
      </c>
      <c r="L25" s="87" t="str">
        <f t="shared" ca="1" si="1"/>
        <v/>
      </c>
      <c r="M25" s="85" t="str">
        <f t="shared" ca="1" si="2"/>
        <v/>
      </c>
      <c r="N25" s="84">
        <f ca="1">LN('Histogram Data'!K25+0.01)-LN(price)</f>
        <v>-0.51944188445468864</v>
      </c>
      <c r="O25" s="84">
        <f ca="1">_xlfn.NORM.DIST(N25,0+0.03^3,AVERAGE('Valuation Model'!$K$22:$L$22),FALSE)/scaling</f>
        <v>3.8315486270215741E-2</v>
      </c>
    </row>
    <row r="26" spans="4:15" s="79" customFormat="1" ht="12">
      <c r="J26" s="86">
        <f t="shared" si="3"/>
        <v>0.4200000000000001</v>
      </c>
      <c r="K26" s="84">
        <f t="shared" ca="1" si="0"/>
        <v>28.140000000000008</v>
      </c>
      <c r="L26" s="87" t="str">
        <f t="shared" ca="1" si="1"/>
        <v/>
      </c>
      <c r="M26" s="85" t="str">
        <f t="shared" ca="1" si="2"/>
        <v/>
      </c>
      <c r="N26" s="84">
        <f ca="1">LN('Histogram Data'!K26+0.01)-LN(price)</f>
        <v>-0.47066948211685711</v>
      </c>
      <c r="O26" s="84">
        <f ca="1">_xlfn.NORM.DIST(N26,0+0.03^3,AVERAGE('Valuation Model'!$K$22:$L$22),FALSE)/scaling</f>
        <v>5.5873386014594961E-2</v>
      </c>
    </row>
    <row r="27" spans="4:15" s="79" customFormat="1" ht="12">
      <c r="J27" s="86">
        <f t="shared" si="3"/>
        <v>0.44000000000000011</v>
      </c>
      <c r="K27" s="84">
        <f t="shared" ca="1" si="0"/>
        <v>29.480000000000008</v>
      </c>
      <c r="L27" s="87" t="str">
        <f t="shared" ca="1" si="1"/>
        <v/>
      </c>
      <c r="M27" s="85" t="str">
        <f t="shared" ca="1" si="2"/>
        <v/>
      </c>
      <c r="N27" s="84">
        <f ca="1">LN('Histogram Data'!K27+0.01)-LN(price)</f>
        <v>-0.42416561387537177</v>
      </c>
      <c r="O27" s="84">
        <f ca="1">_xlfn.NORM.DIST(N27,0+0.03^3,AVERAGE('Valuation Model'!$K$22:$L$22),FALSE)/scaling</f>
        <v>7.7336491949090647E-2</v>
      </c>
    </row>
    <row r="28" spans="4:15" s="79" customFormat="1" ht="12">
      <c r="J28" s="86">
        <f t="shared" si="3"/>
        <v>0.46000000000000013</v>
      </c>
      <c r="K28" s="84">
        <f t="shared" ca="1" si="0"/>
        <v>30.820000000000007</v>
      </c>
      <c r="L28" s="87" t="str">
        <f t="shared" ca="1" si="1"/>
        <v/>
      </c>
      <c r="M28" s="85" t="str">
        <f t="shared" ca="1" si="2"/>
        <v/>
      </c>
      <c r="N28" s="84">
        <f ca="1">LN('Histogram Data'!K28+0.01)-LN(price)</f>
        <v>-0.37972859480449772</v>
      </c>
      <c r="O28" s="84">
        <f ca="1">_xlfn.NORM.DIST(N28,0+0.03^3,AVERAGE('Valuation Model'!$K$22:$L$22),FALSE)/scaling</f>
        <v>0.10223036315267579</v>
      </c>
    </row>
    <row r="29" spans="4:15" s="79" customFormat="1" ht="12">
      <c r="J29" s="86">
        <f t="shared" si="3"/>
        <v>0.48000000000000015</v>
      </c>
      <c r="K29" s="84">
        <f t="shared" ca="1" si="0"/>
        <v>32.160000000000011</v>
      </c>
      <c r="L29" s="87" t="str">
        <f t="shared" ca="1" si="1"/>
        <v/>
      </c>
      <c r="M29" s="85" t="str">
        <f t="shared" ca="1" si="2"/>
        <v/>
      </c>
      <c r="N29" s="84">
        <f ca="1">LN('Histogram Data'!K29+0.01)-LN(price)</f>
        <v>-0.33718249545162138</v>
      </c>
      <c r="O29" s="84">
        <f ca="1">_xlfn.NORM.DIST(N29,0+0.03^3,AVERAGE('Valuation Model'!$K$22:$L$22),FALSE)/scaling</f>
        <v>0.12973686087328895</v>
      </c>
    </row>
    <row r="30" spans="4:15" s="79" customFormat="1" ht="12">
      <c r="J30" s="86">
        <f t="shared" si="3"/>
        <v>0.50000000000000011</v>
      </c>
      <c r="K30" s="84">
        <f t="shared" ca="1" si="0"/>
        <v>33.500000000000007</v>
      </c>
      <c r="L30" s="87" t="str">
        <f t="shared" ca="1" si="1"/>
        <v/>
      </c>
      <c r="M30" s="85" t="str">
        <f t="shared" ca="1" si="2"/>
        <v/>
      </c>
      <c r="N30" s="84">
        <f ca="1">LN('Histogram Data'!K30+0.01)-LN(price)</f>
        <v>-0.29637293495333772</v>
      </c>
      <c r="O30" s="84">
        <f ca="1">_xlfn.NORM.DIST(N30,0+0.03^3,AVERAGE('Valuation Model'!$K$22:$L$22),FALSE)/scaling</f>
        <v>0.15877532925007146</v>
      </c>
    </row>
    <row r="31" spans="4:15" s="79" customFormat="1" ht="12">
      <c r="J31" s="86">
        <f t="shared" si="3"/>
        <v>0.52000000000000013</v>
      </c>
      <c r="K31" s="84">
        <f t="shared" ca="1" si="0"/>
        <v>34.840000000000011</v>
      </c>
      <c r="L31" s="87" t="str">
        <f t="shared" ca="1" si="1"/>
        <v/>
      </c>
      <c r="M31" s="85" t="str">
        <f t="shared" ca="1" si="2"/>
        <v/>
      </c>
      <c r="N31" s="84">
        <f ca="1">LN('Histogram Data'!K31+0.01)-LN(price)</f>
        <v>-0.25716369949602358</v>
      </c>
      <c r="O31" s="84">
        <f ca="1">_xlfn.NORM.DIST(N31,0+0.03^3,AVERAGE('Valuation Model'!$K$22:$L$22),FALSE)/scaling</f>
        <v>0.18811310615923837</v>
      </c>
    </row>
    <row r="32" spans="4:15" s="79" customFormat="1" ht="12">
      <c r="J32" s="86">
        <f t="shared" si="3"/>
        <v>0.54000000000000015</v>
      </c>
      <c r="K32" s="84">
        <f t="shared" ca="1" si="0"/>
        <v>36.180000000000007</v>
      </c>
      <c r="L32" s="87" t="str">
        <f t="shared" ca="1" si="1"/>
        <v/>
      </c>
      <c r="M32" s="85" t="str">
        <f t="shared" ca="1" si="2"/>
        <v/>
      </c>
      <c r="N32" s="84">
        <f ca="1">LN('Histogram Data'!K32+0.01)-LN(price)</f>
        <v>-0.21943399912690564</v>
      </c>
      <c r="O32" s="84">
        <f ca="1">_xlfn.NORM.DIST(N32,0+0.03^3,AVERAGE('Valuation Model'!$K$22:$L$22),FALSE)/scaling</f>
        <v>0.21648539282843982</v>
      </c>
    </row>
    <row r="33" spans="10:15" s="79" customFormat="1" ht="12">
      <c r="J33" s="86">
        <f t="shared" si="3"/>
        <v>0.56000000000000016</v>
      </c>
      <c r="K33" s="84">
        <f t="shared" ca="1" si="0"/>
        <v>37.52000000000001</v>
      </c>
      <c r="L33" s="87">
        <f t="shared" ca="1" si="1"/>
        <v>6.25E-2</v>
      </c>
      <c r="M33" s="85" t="str">
        <f t="shared" ca="1" si="2"/>
        <v/>
      </c>
      <c r="N33" s="84">
        <f ca="1">LN('Histogram Data'!K33+0.01)-LN(price)</f>
        <v>-0.18307622355562714</v>
      </c>
      <c r="O33" s="84">
        <f ca="1">_xlfn.NORM.DIST(N33,0+0.03^3,AVERAGE('Valuation Model'!$K$22:$L$22),FALSE)/scaling</f>
        <v>0.24270662306299742</v>
      </c>
    </row>
    <row r="34" spans="10:15" s="79" customFormat="1" ht="12">
      <c r="J34" s="86">
        <f t="shared" si="3"/>
        <v>0.58000000000000018</v>
      </c>
      <c r="K34" s="84">
        <f t="shared" ca="1" si="0"/>
        <v>38.860000000000014</v>
      </c>
      <c r="L34" s="87" t="str">
        <f t="shared" ca="1" si="1"/>
        <v/>
      </c>
      <c r="M34" s="85" t="str">
        <f t="shared" ca="1" si="2"/>
        <v/>
      </c>
      <c r="N34" s="84">
        <f ca="1">LN('Histogram Data'!K34+0.01)-LN(price)</f>
        <v>-0.1479940918384246</v>
      </c>
      <c r="O34" s="84">
        <f ca="1">_xlfn.NORM.DIST(N34,0+0.03^3,AVERAGE('Valuation Model'!$K$22:$L$22),FALSE)/scaling</f>
        <v>0.26576033680029437</v>
      </c>
    </row>
    <row r="35" spans="10:15" s="79" customFormat="1" ht="12">
      <c r="J35" s="86">
        <f t="shared" si="3"/>
        <v>0.6000000000000002</v>
      </c>
      <c r="K35" s="84">
        <f t="shared" ca="1" si="0"/>
        <v>40.20000000000001</v>
      </c>
      <c r="L35" s="87" t="str">
        <f t="shared" ca="1" si="1"/>
        <v/>
      </c>
      <c r="M35" s="85" t="str">
        <f t="shared" ca="1" si="2"/>
        <v/>
      </c>
      <c r="N35" s="84">
        <f ca="1">LN('Histogram Data'!K35+0.01)-LN(price)</f>
        <v>-0.11410111579337379</v>
      </c>
      <c r="O35" s="84">
        <f ca="1">_xlfn.NORM.DIST(N35,0+0.03^3,AVERAGE('Valuation Model'!$K$22:$L$22),FALSE)/scaling</f>
        <v>0.28486043171489184</v>
      </c>
    </row>
    <row r="36" spans="10:15" s="79" customFormat="1" ht="12">
      <c r="J36" s="86">
        <f t="shared" si="3"/>
        <v>0.62000000000000022</v>
      </c>
      <c r="K36" s="84">
        <f t="shared" ca="1" si="0"/>
        <v>41.540000000000013</v>
      </c>
      <c r="L36" s="87">
        <f t="shared" ca="1" si="1"/>
        <v>6.25E-2</v>
      </c>
      <c r="M36" s="85" t="str">
        <f t="shared" ca="1" si="2"/>
        <v/>
      </c>
      <c r="N36" s="84">
        <f ca="1">LN('Histogram Data'!K36+0.01)-LN(price)</f>
        <v>-8.1319315401099157E-2</v>
      </c>
      <c r="O36" s="84">
        <f ca="1">_xlfn.NORM.DIST(N36,0+0.03^3,AVERAGE('Valuation Model'!$K$22:$L$22),FALSE)/scaling</f>
        <v>0.29948215632215491</v>
      </c>
    </row>
    <row r="37" spans="10:15" s="79" customFormat="1" ht="12">
      <c r="J37" s="86">
        <f t="shared" si="3"/>
        <v>0.64000000000000024</v>
      </c>
      <c r="K37" s="84">
        <f t="shared" ca="1" si="0"/>
        <v>42.880000000000017</v>
      </c>
      <c r="L37" s="87" t="str">
        <f t="shared" ca="1" si="1"/>
        <v/>
      </c>
      <c r="M37" s="85" t="str">
        <f t="shared" ca="1" si="2"/>
        <v/>
      </c>
      <c r="N37" s="84">
        <f ca="1">LN('Histogram Data'!K37+0.01)-LN(price)</f>
        <v>-4.9578138173767439E-2</v>
      </c>
      <c r="O37" s="84">
        <f ca="1">_xlfn.NORM.DIST(N37,0+0.03^3,AVERAGE('Valuation Model'!$K$22:$L$22),FALSE)/scaling</f>
        <v>0.30936547479249171</v>
      </c>
    </row>
    <row r="38" spans="10:15" s="79" customFormat="1" ht="12">
      <c r="J38" s="86">
        <f t="shared" si="3"/>
        <v>0.66000000000000025</v>
      </c>
      <c r="K38" s="84">
        <f t="shared" ca="1" si="0"/>
        <v>44.22000000000002</v>
      </c>
      <c r="L38" s="87" t="str">
        <f t="shared" ca="1" si="1"/>
        <v/>
      </c>
      <c r="M38" s="85" t="str">
        <f t="shared" ca="1" si="2"/>
        <v/>
      </c>
      <c r="N38" s="84">
        <f ca="1">LN('Histogram Data'!K38+0.01)-LN(price)</f>
        <v>-1.8813544822321226E-2</v>
      </c>
      <c r="O38" s="84">
        <f ca="1">_xlfn.NORM.DIST(N38,0+0.03^3,AVERAGE('Valuation Model'!$K$22:$L$22),FALSE)/scaling</f>
        <v>0.31449615195743902</v>
      </c>
    </row>
    <row r="39" spans="10:15" s="79" customFormat="1" ht="12">
      <c r="J39" s="86">
        <f t="shared" si="3"/>
        <v>0.68000000000000027</v>
      </c>
      <c r="K39" s="84">
        <f t="shared" ca="1" si="0"/>
        <v>45.560000000000016</v>
      </c>
      <c r="L39" s="87">
        <f t="shared" ca="1" si="1"/>
        <v>6.25E-2</v>
      </c>
      <c r="M39" s="85" t="str">
        <f t="shared" ca="1" si="2"/>
        <v/>
      </c>
      <c r="N39" s="84">
        <f ca="1">LN('Histogram Data'!K39+0.01)-LN(price)</f>
        <v>1.1032768573234542E-2</v>
      </c>
      <c r="O39" s="84">
        <f ca="1">_xlfn.NORM.DIST(N39,0+0.03^3,AVERAGE('Valuation Model'!$K$22:$L$22),FALSE)/scaling</f>
        <v>0.31507113931397418</v>
      </c>
    </row>
    <row r="40" spans="10:15" s="79" customFormat="1" ht="12">
      <c r="J40" s="86">
        <f t="shared" si="3"/>
        <v>0.70000000000000029</v>
      </c>
      <c r="K40" s="84">
        <f t="shared" ca="1" si="0"/>
        <v>46.90000000000002</v>
      </c>
      <c r="L40" s="87">
        <f t="shared" ca="1" si="1"/>
        <v>6.25E-2</v>
      </c>
      <c r="M40" s="85" t="str">
        <f t="shared" ca="1" si="2"/>
        <v/>
      </c>
      <c r="N40" s="84">
        <f ca="1">LN('Histogram Data'!K40+0.01)-LN(price)</f>
        <v>4.0014035637810252E-2</v>
      </c>
      <c r="O40" s="84">
        <f ca="1">_xlfn.NORM.DIST(N40,0+0.03^3,AVERAGE('Valuation Model'!$K$22:$L$22),FALSE)/scaling</f>
        <v>0.31145488037793551</v>
      </c>
    </row>
    <row r="41" spans="10:15" s="79" customFormat="1" ht="12">
      <c r="J41" s="86">
        <f t="shared" si="3"/>
        <v>0.72000000000000031</v>
      </c>
      <c r="K41" s="84">
        <f t="shared" ca="1" si="0"/>
        <v>48.240000000000023</v>
      </c>
      <c r="L41" s="87" t="str">
        <f t="shared" ca="1" si="1"/>
        <v/>
      </c>
      <c r="M41" s="85" t="str">
        <f t="shared" ca="1" si="2"/>
        <v/>
      </c>
      <c r="N41" s="84">
        <f ca="1">LN('Histogram Data'!K41+0.01)-LN(price)</f>
        <v>6.8178991082438412E-2</v>
      </c>
      <c r="O41" s="84">
        <f ca="1">_xlfn.NORM.DIST(N41,0+0.03^3,AVERAGE('Valuation Model'!$K$22:$L$22),FALSE)/scaling</f>
        <v>0.30413237621129457</v>
      </c>
    </row>
    <row r="42" spans="10:15" s="79" customFormat="1" ht="12">
      <c r="J42" s="86">
        <f t="shared" si="3"/>
        <v>0.74000000000000032</v>
      </c>
      <c r="K42" s="84">
        <f t="shared" ca="1" si="0"/>
        <v>49.58000000000002</v>
      </c>
      <c r="L42" s="87" t="str">
        <f t="shared" ca="1" si="1"/>
        <v/>
      </c>
      <c r="M42" s="85" t="str">
        <f t="shared" ca="1" si="2"/>
        <v/>
      </c>
      <c r="N42" s="84">
        <f ca="1">LN('Histogram Data'!K42+0.01)-LN(price)</f>
        <v>9.5572363798486215E-2</v>
      </c>
      <c r="O42" s="84">
        <f ca="1">_xlfn.NORM.DIST(N42,0+0.03^3,AVERAGE('Valuation Model'!$K$22:$L$22),FALSE)/scaling</f>
        <v>0.29366362833416193</v>
      </c>
    </row>
    <row r="43" spans="10:15" s="79" customFormat="1" ht="12">
      <c r="J43" s="86">
        <f t="shared" si="3"/>
        <v>0.76000000000000034</v>
      </c>
      <c r="K43" s="84">
        <f t="shared" ca="1" si="0"/>
        <v>50.920000000000023</v>
      </c>
      <c r="L43" s="87">
        <f t="shared" ca="1" si="1"/>
        <v>6.25E-2</v>
      </c>
      <c r="M43" s="85" t="str">
        <f t="shared" ca="1" si="2"/>
        <v/>
      </c>
      <c r="N43" s="84">
        <f ca="1">LN('Histogram Data'!K43+0.01)-LN(price)</f>
        <v>0.12223530419395701</v>
      </c>
      <c r="O43" s="84">
        <f ca="1">_xlfn.NORM.DIST(N43,0+0.03^3,AVERAGE('Valuation Model'!$K$22:$L$22),FALSE)/scaling</f>
        <v>0.28064270852186579</v>
      </c>
    </row>
    <row r="44" spans="10:15" s="79" customFormat="1" ht="12">
      <c r="J44" s="86">
        <f t="shared" si="3"/>
        <v>0.78000000000000036</v>
      </c>
      <c r="K44" s="84">
        <f t="shared" ca="1" si="0"/>
        <v>52.260000000000026</v>
      </c>
      <c r="L44" s="87" t="str">
        <f t="shared" ca="1" si="1"/>
        <v/>
      </c>
      <c r="M44" s="85" t="str">
        <f t="shared" ca="1" si="2"/>
        <v/>
      </c>
      <c r="N44" s="84">
        <f ca="1">LN('Histogram Data'!K44+0.01)-LN(price)</f>
        <v>0.14820575602227404</v>
      </c>
      <c r="O44" s="84">
        <f ca="1">_xlfn.NORM.DIST(N44,0+0.03^3,AVERAGE('Valuation Model'!$K$22:$L$22),FALSE)/scaling</f>
        <v>0.26566340689371587</v>
      </c>
    </row>
    <row r="45" spans="10:15" s="79" customFormat="1" ht="12">
      <c r="J45" s="86">
        <f t="shared" si="3"/>
        <v>0.80000000000000038</v>
      </c>
      <c r="K45" s="84">
        <f t="shared" ca="1" si="0"/>
        <v>53.600000000000023</v>
      </c>
      <c r="L45" s="87" t="str">
        <f t="shared" ca="1" si="1"/>
        <v/>
      </c>
      <c r="M45" s="85" t="str">
        <f t="shared" ca="1" si="2"/>
        <v/>
      </c>
      <c r="N45" s="84">
        <f ca="1">LN('Histogram Data'!K45+0.01)-LN(price)</f>
        <v>0.1735187811368899</v>
      </c>
      <c r="O45" s="84">
        <f ca="1">_xlfn.NORM.DIST(N45,0+0.03^3,AVERAGE('Valuation Model'!$K$22:$L$22),FALSE)/scaling</f>
        <v>0.2492923089086973</v>
      </c>
    </row>
    <row r="46" spans="10:15" s="79" customFormat="1" ht="12">
      <c r="J46" s="86">
        <f t="shared" si="3"/>
        <v>0.8200000000000004</v>
      </c>
      <c r="K46" s="84">
        <f t="shared" ca="1" si="0"/>
        <v>54.940000000000026</v>
      </c>
      <c r="L46" s="87" t="str">
        <f t="shared" ca="1" si="1"/>
        <v/>
      </c>
      <c r="M46" s="85" t="str">
        <f t="shared" ca="1" si="2"/>
        <v/>
      </c>
      <c r="N46" s="84">
        <f ca="1">LN('Histogram Data'!K46+0.01)-LN(price)</f>
        <v>0.1982068441470739</v>
      </c>
      <c r="O46" s="84">
        <f ca="1">_xlfn.NORM.DIST(N46,0+0.03^3,AVERAGE('Valuation Model'!$K$22:$L$22),FALSE)/scaling</f>
        <v>0.23204930510550364</v>
      </c>
    </row>
    <row r="47" spans="10:15" s="79" customFormat="1" ht="12">
      <c r="J47" s="86">
        <f t="shared" si="3"/>
        <v>0.84000000000000041</v>
      </c>
      <c r="K47" s="84">
        <f t="shared" ca="1" si="0"/>
        <v>56.28000000000003</v>
      </c>
      <c r="L47" s="87" t="str">
        <f t="shared" ca="1" si="1"/>
        <v/>
      </c>
      <c r="M47" s="85" t="str">
        <f t="shared" ca="1" si="2"/>
        <v/>
      </c>
      <c r="N47" s="84">
        <f ca="1">LN('Histogram Data'!K47+0.01)-LN(price)</f>
        <v>0.2223000627733791</v>
      </c>
      <c r="O47" s="84">
        <f ca="1">_xlfn.NORM.DIST(N47,0+0.03^3,AVERAGE('Valuation Model'!$K$22:$L$22),FALSE)/scaling</f>
        <v>0.21439495009222864</v>
      </c>
    </row>
    <row r="48" spans="10:15" s="79" customFormat="1" ht="12">
      <c r="J48" s="86">
        <f t="shared" si="3"/>
        <v>0.86000000000000043</v>
      </c>
      <c r="K48" s="84">
        <f t="shared" ca="1" si="0"/>
        <v>57.620000000000026</v>
      </c>
      <c r="L48" s="87">
        <f t="shared" ca="1" si="1"/>
        <v>6.25E-2</v>
      </c>
      <c r="M48" s="85" t="str">
        <f t="shared" ca="1" si="2"/>
        <v/>
      </c>
      <c r="N48" s="84">
        <f ca="1">LN('Histogram Data'!K48+0.01)-LN(price)</f>
        <v>0.24582642874601834</v>
      </c>
      <c r="O48" s="84">
        <f ca="1">_xlfn.NORM.DIST(N48,0+0.03^3,AVERAGE('Valuation Model'!$K$22:$L$22),FALSE)/scaling</f>
        <v>0.1967237326636754</v>
      </c>
    </row>
    <row r="49" spans="10:15" s="79" customFormat="1" ht="12">
      <c r="J49" s="86">
        <f t="shared" si="3"/>
        <v>0.88000000000000045</v>
      </c>
      <c r="K49" s="84">
        <f t="shared" ca="1" si="0"/>
        <v>58.960000000000029</v>
      </c>
      <c r="L49" s="87" t="str">
        <f t="shared" ca="1" si="1"/>
        <v/>
      </c>
      <c r="M49" s="85" t="str">
        <f t="shared" ca="1" si="2"/>
        <v/>
      </c>
      <c r="N49" s="84">
        <f ca="1">LN('Histogram Data'!K49+0.01)-LN(price)</f>
        <v>0.268812003309856</v>
      </c>
      <c r="O49" s="84">
        <f ca="1">_xlfn.NORM.DIST(N49,0+0.03^3,AVERAGE('Valuation Model'!$K$22:$L$22),FALSE)/scaling</f>
        <v>0.17936215387516455</v>
      </c>
    </row>
    <row r="50" spans="10:15" s="79" customFormat="1" ht="12">
      <c r="J50" s="86">
        <f t="shared" si="3"/>
        <v>0.90000000000000047</v>
      </c>
      <c r="K50" s="84">
        <f t="shared" ca="1" si="0"/>
        <v>60.300000000000033</v>
      </c>
      <c r="L50" s="87" t="str">
        <f t="shared" ca="1" si="1"/>
        <v/>
      </c>
      <c r="M50" s="85" t="str">
        <f t="shared" ca="1" si="2"/>
        <v/>
      </c>
      <c r="N50" s="84">
        <f ca="1">LN('Histogram Data'!K50+0.01)-LN(price)</f>
        <v>0.29128109076033937</v>
      </c>
      <c r="O50" s="84">
        <f ca="1">_xlfn.NORM.DIST(N50,0+0.03^3,AVERAGE('Valuation Model'!$K$22:$L$22),FALSE)/scaling</f>
        <v>0.16257048645787148</v>
      </c>
    </row>
    <row r="51" spans="10:15" s="79" customFormat="1" ht="12">
      <c r="J51" s="86">
        <f t="shared" si="3"/>
        <v>0.92000000000000048</v>
      </c>
      <c r="K51" s="84">
        <f t="shared" ca="1" si="0"/>
        <v>61.640000000000029</v>
      </c>
      <c r="L51" s="87" t="str">
        <f t="shared" ca="1" si="1"/>
        <v/>
      </c>
      <c r="M51" s="85" t="str">
        <f t="shared" ca="1" si="2"/>
        <v/>
      </c>
      <c r="N51" s="84">
        <f ca="1">LN('Histogram Data'!K51+0.01)-LN(price)</f>
        <v>0.31325639290779694</v>
      </c>
      <c r="O51" s="84">
        <f ca="1">_xlfn.NORM.DIST(N51,0+0.03^3,AVERAGE('Valuation Model'!$K$22:$L$22),FALSE)/scaling</f>
        <v>0.14654716176031402</v>
      </c>
    </row>
    <row r="52" spans="10:15" s="79" customFormat="1" ht="12">
      <c r="J52" s="86">
        <f t="shared" si="3"/>
        <v>0.9400000000000005</v>
      </c>
      <c r="K52" s="84">
        <f t="shared" ca="1" si="0"/>
        <v>62.980000000000032</v>
      </c>
      <c r="L52" s="87" t="str">
        <f t="shared" ca="1" si="1"/>
        <v/>
      </c>
      <c r="M52" s="85" t="str">
        <f t="shared" ca="1" si="2"/>
        <v/>
      </c>
      <c r="N52" s="84">
        <f ca="1">LN('Histogram Data'!K52+0.01)-LN(price)</f>
        <v>0.33475914693128139</v>
      </c>
      <c r="O52" s="84">
        <f ca="1">_xlfn.NORM.DIST(N52,0+0.03^3,AVERAGE('Valuation Model'!$K$22:$L$22),FALSE)/scaling</f>
        <v>0.13143486078877251</v>
      </c>
    </row>
    <row r="53" spans="10:15" s="79" customFormat="1" ht="12">
      <c r="J53" s="86">
        <f t="shared" si="3"/>
        <v>0.96000000000000052</v>
      </c>
      <c r="K53" s="84">
        <f t="shared" ca="1" si="0"/>
        <v>64.320000000000036</v>
      </c>
      <c r="L53" s="87" t="str">
        <f t="shared" ca="1" si="1"/>
        <v/>
      </c>
      <c r="M53" s="85" t="str">
        <f t="shared" ca="1" si="2"/>
        <v/>
      </c>
      <c r="N53" s="84">
        <f ca="1">LN('Histogram Data'!K53+0.01)-LN(price)</f>
        <v>0.35580924872035258</v>
      </c>
      <c r="O53" s="84">
        <f ca="1">_xlfn.NORM.DIST(N53,0+0.03^3,AVERAGE('Valuation Model'!$K$22:$L$22),FALSE)/scaling</f>
        <v>0.11732754357162131</v>
      </c>
    </row>
    <row r="54" spans="10:15" s="79" customFormat="1" ht="12">
      <c r="J54" s="86">
        <f t="shared" si="3"/>
        <v>0.98000000000000054</v>
      </c>
      <c r="K54" s="84">
        <f t="shared" ca="1" si="0"/>
        <v>65.660000000000039</v>
      </c>
      <c r="L54" s="87" t="str">
        <f t="shared" ca="1" si="1"/>
        <v/>
      </c>
      <c r="M54" s="85" t="str">
        <f t="shared" ca="1" si="2"/>
        <v/>
      </c>
      <c r="N54" s="84">
        <f ca="1">LN('Histogram Data'!K54+0.01)-LN(price)</f>
        <v>0.37642536350032518</v>
      </c>
      <c r="O54" s="84">
        <f ca="1">_xlfn.NORM.DIST(N54,0+0.03^3,AVERAGE('Valuation Model'!$K$22:$L$22),FALSE)/scaling</f>
        <v>0.10427781399020741</v>
      </c>
    </row>
    <row r="55" spans="10:15">
      <c r="J55" s="86">
        <f t="shared" si="3"/>
        <v>1.0000000000000004</v>
      </c>
      <c r="K55" s="84">
        <f t="shared" ca="1" si="0"/>
        <v>67.000000000000028</v>
      </c>
      <c r="L55" s="87" t="str">
        <f t="shared" ca="1" si="1"/>
        <v/>
      </c>
      <c r="M55" s="85" t="str">
        <f t="shared" ca="1" si="2"/>
        <v/>
      </c>
      <c r="N55" s="84">
        <f ca="1">LN('Histogram Data'!K55+0.01)-LN(price)</f>
        <v>0.39662502528252297</v>
      </c>
      <c r="O55" s="84">
        <f ca="1">_xlfn.NORM.DIST(N55,0+0.03^3,AVERAGE('Valuation Model'!$K$22:$L$22),FALSE)/scaling</f>
        <v>9.2304170788524958E-2</v>
      </c>
    </row>
  </sheetData>
  <sortState ref="B5:H12">
    <sortCondition ref="C5"/>
  </sortState>
  <conditionalFormatting sqref="B5:C5">
    <cfRule type="expression" dxfId="9" priority="17">
      <formula>$H$5="N"</formula>
    </cfRule>
  </conditionalFormatting>
  <conditionalFormatting sqref="B16">
    <cfRule type="expression" dxfId="8" priority="12">
      <formula>$H$12="N"</formula>
    </cfRule>
  </conditionalFormatting>
  <conditionalFormatting sqref="C16">
    <cfRule type="expression" dxfId="7" priority="11">
      <formula>$H$16="N"</formula>
    </cfRule>
  </conditionalFormatting>
  <conditionalFormatting sqref="B6:C6">
    <cfRule type="expression" dxfId="6" priority="7">
      <formula>$H$6="N"</formula>
    </cfRule>
  </conditionalFormatting>
  <conditionalFormatting sqref="B7">
    <cfRule type="expression" dxfId="5" priority="6">
      <formula>$H$7="N"</formula>
    </cfRule>
  </conditionalFormatting>
  <conditionalFormatting sqref="B8:C8">
    <cfRule type="expression" dxfId="4" priority="5">
      <formula>$H$8="N"</formula>
    </cfRule>
  </conditionalFormatting>
  <conditionalFormatting sqref="B9:C9">
    <cfRule type="expression" dxfId="3" priority="4">
      <formula>$H$9="N"</formula>
    </cfRule>
  </conditionalFormatting>
  <conditionalFormatting sqref="B10:C10">
    <cfRule type="expression" dxfId="2" priority="3">
      <formula>$H$10="N"</formula>
    </cfRule>
  </conditionalFormatting>
  <conditionalFormatting sqref="B11:C11">
    <cfRule type="expression" dxfId="1" priority="2">
      <formula>$H$11="N"</formula>
    </cfRule>
  </conditionalFormatting>
  <conditionalFormatting sqref="B12:C12">
    <cfRule type="expression" dxfId="0" priority="1">
      <formula>$H12="N"</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73"/>
  <sheetViews>
    <sheetView workbookViewId="0">
      <selection activeCell="B73" sqref="B73"/>
    </sheetView>
  </sheetViews>
  <sheetFormatPr defaultRowHeight="15"/>
  <cols>
    <col min="1" max="1" width="10.7109375" bestFit="1" customWidth="1"/>
    <col min="3" max="3" width="10.7109375" bestFit="1" customWidth="1"/>
  </cols>
  <sheetData>
    <row r="1" spans="1:3">
      <c r="A1" t="s">
        <v>161</v>
      </c>
      <c r="B1" t="s">
        <v>162</v>
      </c>
    </row>
    <row r="2" spans="1:3">
      <c r="A2" s="133">
        <v>36616</v>
      </c>
      <c r="B2">
        <v>10036.1</v>
      </c>
      <c r="C2" s="133"/>
    </row>
    <row r="3" spans="1:3">
      <c r="A3" s="133">
        <v>36707</v>
      </c>
      <c r="B3">
        <v>10283.700000000001</v>
      </c>
      <c r="C3" s="133"/>
    </row>
    <row r="4" spans="1:3">
      <c r="A4" s="133">
        <v>36799</v>
      </c>
      <c r="B4">
        <v>10363.799999999999</v>
      </c>
      <c r="C4" s="133"/>
    </row>
    <row r="5" spans="1:3">
      <c r="A5" s="133">
        <v>36891</v>
      </c>
      <c r="B5">
        <v>10475.299999999999</v>
      </c>
      <c r="C5" s="133"/>
    </row>
    <row r="6" spans="1:3">
      <c r="A6" s="133">
        <v>36981</v>
      </c>
      <c r="B6">
        <v>10512.5</v>
      </c>
      <c r="C6" s="133"/>
    </row>
    <row r="7" spans="1:3">
      <c r="A7" s="133">
        <v>37072</v>
      </c>
      <c r="B7">
        <v>10641.6</v>
      </c>
      <c r="C7" s="133"/>
    </row>
    <row r="8" spans="1:3">
      <c r="A8" s="133">
        <v>37164</v>
      </c>
      <c r="B8">
        <v>10644.3</v>
      </c>
      <c r="C8" s="133"/>
    </row>
    <row r="9" spans="1:3">
      <c r="A9" s="133">
        <v>37256</v>
      </c>
      <c r="B9">
        <v>10702.7</v>
      </c>
      <c r="C9" s="133"/>
    </row>
    <row r="10" spans="1:3">
      <c r="A10" s="133">
        <v>37346</v>
      </c>
      <c r="B10">
        <v>10837.3</v>
      </c>
      <c r="C10" s="133"/>
    </row>
    <row r="11" spans="1:3">
      <c r="A11" s="133">
        <v>37437</v>
      </c>
      <c r="B11">
        <v>10938</v>
      </c>
      <c r="C11" s="133"/>
    </row>
    <row r="12" spans="1:3">
      <c r="A12" s="133">
        <v>37529</v>
      </c>
      <c r="B12">
        <v>11039.8</v>
      </c>
      <c r="C12" s="133"/>
    </row>
    <row r="13" spans="1:3">
      <c r="A13" s="133">
        <v>37621</v>
      </c>
      <c r="B13">
        <v>11105.7</v>
      </c>
      <c r="C13" s="133"/>
    </row>
    <row r="14" spans="1:3">
      <c r="A14" s="133">
        <v>37711</v>
      </c>
      <c r="B14">
        <v>11230.8</v>
      </c>
      <c r="C14" s="133"/>
    </row>
    <row r="15" spans="1:3">
      <c r="A15" s="133">
        <v>37802</v>
      </c>
      <c r="B15">
        <v>11371.4</v>
      </c>
      <c r="C15" s="133"/>
    </row>
    <row r="16" spans="1:3">
      <c r="A16" s="133">
        <v>37894</v>
      </c>
      <c r="B16">
        <v>11628.4</v>
      </c>
      <c r="C16" s="133"/>
    </row>
    <row r="17" spans="1:3">
      <c r="A17" s="133">
        <v>37986</v>
      </c>
      <c r="B17">
        <v>11818.5</v>
      </c>
      <c r="C17" s="133"/>
    </row>
    <row r="18" spans="1:3">
      <c r="A18" s="133">
        <v>38077</v>
      </c>
      <c r="B18">
        <v>11991.4</v>
      </c>
      <c r="C18" s="133"/>
    </row>
    <row r="19" spans="1:3">
      <c r="A19" s="133">
        <v>38168</v>
      </c>
      <c r="B19">
        <v>12183.5</v>
      </c>
      <c r="C19" s="133"/>
    </row>
    <row r="20" spans="1:3">
      <c r="A20" s="133">
        <v>38260</v>
      </c>
      <c r="B20">
        <v>12369.4</v>
      </c>
      <c r="C20" s="133"/>
    </row>
    <row r="21" spans="1:3">
      <c r="A21" s="133">
        <v>38352</v>
      </c>
      <c r="B21">
        <v>12563.8</v>
      </c>
      <c r="C21" s="133"/>
    </row>
    <row r="22" spans="1:3">
      <c r="A22" s="133">
        <v>38442</v>
      </c>
      <c r="B22">
        <v>12816.2</v>
      </c>
      <c r="C22" s="133"/>
    </row>
    <row r="23" spans="1:3">
      <c r="A23" s="133">
        <v>38533</v>
      </c>
      <c r="B23">
        <v>12975.7</v>
      </c>
      <c r="C23" s="133"/>
    </row>
    <row r="24" spans="1:3">
      <c r="A24" s="133">
        <v>38625</v>
      </c>
      <c r="B24">
        <v>13206.5</v>
      </c>
      <c r="C24" s="133"/>
    </row>
    <row r="25" spans="1:3">
      <c r="A25" s="133">
        <v>38717</v>
      </c>
      <c r="B25">
        <v>13383.3</v>
      </c>
      <c r="C25" s="133"/>
    </row>
    <row r="26" spans="1:3">
      <c r="A26" s="133">
        <v>38807</v>
      </c>
      <c r="B26">
        <v>13649.8</v>
      </c>
      <c r="C26" s="133"/>
    </row>
    <row r="27" spans="1:3">
      <c r="A27" s="133">
        <v>38898</v>
      </c>
      <c r="B27">
        <v>13802.9</v>
      </c>
      <c r="C27" s="133"/>
    </row>
    <row r="28" spans="1:3">
      <c r="A28" s="133">
        <v>38990</v>
      </c>
      <c r="B28">
        <v>13910.5</v>
      </c>
      <c r="C28" s="133"/>
    </row>
    <row r="29" spans="1:3">
      <c r="A29" s="133">
        <v>39082</v>
      </c>
      <c r="B29">
        <v>14068.4</v>
      </c>
    </row>
    <row r="30" spans="1:3">
      <c r="A30" s="133">
        <v>39172</v>
      </c>
      <c r="B30">
        <v>14235</v>
      </c>
    </row>
    <row r="31" spans="1:3">
      <c r="A31" s="133">
        <v>39263</v>
      </c>
      <c r="B31">
        <v>14424.5</v>
      </c>
    </row>
    <row r="32" spans="1:3">
      <c r="A32" s="133">
        <v>39355</v>
      </c>
      <c r="B32">
        <v>14571.9</v>
      </c>
    </row>
    <row r="33" spans="1:2">
      <c r="A33" s="133">
        <v>39447</v>
      </c>
      <c r="B33">
        <v>14690</v>
      </c>
    </row>
    <row r="34" spans="1:2">
      <c r="A34" s="133">
        <v>39538</v>
      </c>
      <c r="B34">
        <v>14672.9</v>
      </c>
    </row>
    <row r="35" spans="1:2">
      <c r="A35" s="133">
        <v>39629</v>
      </c>
      <c r="B35">
        <v>14813</v>
      </c>
    </row>
    <row r="36" spans="1:2">
      <c r="A36" s="133">
        <v>39721</v>
      </c>
      <c r="B36">
        <v>14843</v>
      </c>
    </row>
    <row r="37" spans="1:2">
      <c r="A37" s="133">
        <v>39813</v>
      </c>
      <c r="B37">
        <v>14549.9</v>
      </c>
    </row>
    <row r="38" spans="1:2">
      <c r="A38" s="133">
        <v>39903</v>
      </c>
      <c r="B38">
        <v>14383.9</v>
      </c>
    </row>
    <row r="39" spans="1:2">
      <c r="A39" s="133">
        <v>39994</v>
      </c>
      <c r="B39">
        <v>14340.4</v>
      </c>
    </row>
    <row r="40" spans="1:2">
      <c r="A40" s="133">
        <v>40086</v>
      </c>
      <c r="B40">
        <v>14384.1</v>
      </c>
    </row>
    <row r="41" spans="1:2">
      <c r="A41" s="133">
        <v>40178</v>
      </c>
      <c r="B41">
        <v>14566.5</v>
      </c>
    </row>
    <row r="42" spans="1:2">
      <c r="A42" s="133">
        <v>40268</v>
      </c>
      <c r="B42">
        <v>14681.1</v>
      </c>
    </row>
    <row r="43" spans="1:2">
      <c r="A43" s="133">
        <v>40359</v>
      </c>
      <c r="B43">
        <v>14888.6</v>
      </c>
    </row>
    <row r="44" spans="1:2">
      <c r="A44" s="133">
        <v>40451</v>
      </c>
      <c r="B44">
        <v>15057.7</v>
      </c>
    </row>
    <row r="45" spans="1:2">
      <c r="A45" s="133">
        <v>40543</v>
      </c>
      <c r="B45">
        <v>15230.2</v>
      </c>
    </row>
    <row r="46" spans="1:2">
      <c r="A46" s="133">
        <v>40633</v>
      </c>
      <c r="B46">
        <v>15238.4</v>
      </c>
    </row>
    <row r="47" spans="1:2">
      <c r="A47" s="133">
        <v>40724</v>
      </c>
      <c r="B47">
        <v>15460.9</v>
      </c>
    </row>
    <row r="48" spans="1:2">
      <c r="A48" s="133">
        <v>40816</v>
      </c>
      <c r="B48">
        <v>15587.1</v>
      </c>
    </row>
    <row r="49" spans="1:5">
      <c r="A49" s="133">
        <v>40908</v>
      </c>
      <c r="B49">
        <v>15785.3</v>
      </c>
    </row>
    <row r="50" spans="1:5">
      <c r="A50" s="133">
        <v>40999</v>
      </c>
      <c r="B50">
        <v>15956.5</v>
      </c>
    </row>
    <row r="51" spans="1:5">
      <c r="A51" s="133">
        <v>41090</v>
      </c>
      <c r="B51">
        <v>16094.7</v>
      </c>
    </row>
    <row r="52" spans="1:5">
      <c r="A52" s="133">
        <v>41182</v>
      </c>
      <c r="B52">
        <v>16268.9</v>
      </c>
    </row>
    <row r="53" spans="1:5">
      <c r="A53" s="133">
        <v>41274</v>
      </c>
      <c r="B53">
        <v>16332.5</v>
      </c>
    </row>
    <row r="54" spans="1:5">
      <c r="A54" s="133">
        <v>41364</v>
      </c>
      <c r="B54">
        <v>16502.400000000001</v>
      </c>
    </row>
    <row r="55" spans="1:5">
      <c r="A55" s="133">
        <v>41455</v>
      </c>
      <c r="B55">
        <v>16619.2</v>
      </c>
    </row>
    <row r="56" spans="1:5">
      <c r="A56" s="133">
        <v>41547</v>
      </c>
      <c r="B56">
        <v>16872.3</v>
      </c>
    </row>
    <row r="57" spans="1:5">
      <c r="A57" s="133">
        <v>41639</v>
      </c>
      <c r="B57">
        <v>17078.3</v>
      </c>
    </row>
    <row r="58" spans="1:5">
      <c r="A58" s="133">
        <v>41729</v>
      </c>
      <c r="B58">
        <v>17044</v>
      </c>
    </row>
    <row r="59" spans="1:5">
      <c r="A59" s="133">
        <v>41820</v>
      </c>
      <c r="B59">
        <v>17328.2</v>
      </c>
    </row>
    <row r="60" spans="1:5">
      <c r="A60" s="133">
        <v>41912</v>
      </c>
      <c r="B60">
        <v>17599.8</v>
      </c>
    </row>
    <row r="61" spans="1:5">
      <c r="A61" s="133">
        <v>42004</v>
      </c>
      <c r="B61">
        <v>17703.7</v>
      </c>
    </row>
    <row r="62" spans="1:5">
      <c r="A62" s="133">
        <v>42094</v>
      </c>
      <c r="B62">
        <v>17665</v>
      </c>
      <c r="E62" s="133"/>
    </row>
    <row r="63" spans="1:5">
      <c r="A63" s="133">
        <v>42185</v>
      </c>
      <c r="B63">
        <v>17913.7</v>
      </c>
      <c r="E63" s="133"/>
    </row>
    <row r="64" spans="1:5">
      <c r="A64" s="133">
        <v>42277</v>
      </c>
      <c r="B64">
        <v>18060.2</v>
      </c>
    </row>
    <row r="65" spans="1:2">
      <c r="A65" s="133">
        <v>42369</v>
      </c>
      <c r="B65">
        <v>18164.8</v>
      </c>
    </row>
    <row r="66" spans="1:2">
      <c r="A66" s="133">
        <v>42460</v>
      </c>
      <c r="B66">
        <v>18229.5</v>
      </c>
    </row>
    <row r="67" spans="1:2">
      <c r="A67" s="133">
        <v>42551</v>
      </c>
      <c r="B67">
        <v>18450.099999999999</v>
      </c>
    </row>
    <row r="68" spans="1:2">
      <c r="A68" s="133">
        <v>42643</v>
      </c>
      <c r="B68">
        <v>18651.2</v>
      </c>
    </row>
    <row r="69" spans="1:2">
      <c r="A69" s="133">
        <v>42735</v>
      </c>
      <c r="B69">
        <v>18869.400000000001</v>
      </c>
    </row>
    <row r="70" spans="1:2">
      <c r="A70" s="133">
        <v>42825</v>
      </c>
      <c r="B70">
        <v>19007.3</v>
      </c>
    </row>
    <row r="71" spans="1:2">
      <c r="A71" s="133">
        <v>42916</v>
      </c>
      <c r="B71">
        <v>19246.7</v>
      </c>
    </row>
    <row r="72" spans="1:2">
      <c r="A72" s="133">
        <v>43008</v>
      </c>
      <c r="B72">
        <v>19500.601999999999</v>
      </c>
    </row>
    <row r="73" spans="1:2">
      <c r="A73" s="133">
        <v>43100</v>
      </c>
      <c r="B73">
        <v>19738.886999999999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showGridLines="0" workbookViewId="0"/>
  </sheetViews>
  <sheetFormatPr defaultRowHeight="15"/>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2"/>
  <sheetViews>
    <sheetView workbookViewId="0"/>
  </sheetViews>
  <sheetFormatPr defaultRowHeight="15"/>
  <sheetData>
    <row r="1" spans="1:5">
      <c r="A1" t="s">
        <v>65</v>
      </c>
      <c r="B1" t="s">
        <v>67</v>
      </c>
      <c r="C1" t="s">
        <v>63</v>
      </c>
      <c r="D1" t="s">
        <v>99</v>
      </c>
      <c r="E1" t="s">
        <v>64</v>
      </c>
    </row>
    <row r="2" spans="1:5">
      <c r="A2" t="s">
        <v>66</v>
      </c>
      <c r="B2" t="s">
        <v>68</v>
      </c>
      <c r="C2" t="s">
        <v>125</v>
      </c>
    </row>
    <row r="3" spans="1:5">
      <c r="A3" t="s">
        <v>69</v>
      </c>
      <c r="B3" t="s">
        <v>70</v>
      </c>
      <c r="C3" t="s">
        <v>126</v>
      </c>
    </row>
    <row r="4" spans="1:5">
      <c r="A4" t="s">
        <v>75</v>
      </c>
      <c r="B4" t="s">
        <v>76</v>
      </c>
    </row>
    <row r="5" spans="1:5">
      <c r="A5" t="s">
        <v>77</v>
      </c>
      <c r="B5" t="s">
        <v>78</v>
      </c>
    </row>
    <row r="6" spans="1:5">
      <c r="A6" t="s">
        <v>79</v>
      </c>
      <c r="B6" t="s">
        <v>80</v>
      </c>
    </row>
    <row r="7" spans="1:5">
      <c r="A7" t="s">
        <v>81</v>
      </c>
      <c r="B7" t="s">
        <v>82</v>
      </c>
    </row>
    <row r="8" spans="1:5">
      <c r="A8" t="s">
        <v>83</v>
      </c>
      <c r="B8" t="s">
        <v>84</v>
      </c>
    </row>
    <row r="9" spans="1:5">
      <c r="A9" t="s">
        <v>85</v>
      </c>
      <c r="B9" t="s">
        <v>86</v>
      </c>
    </row>
    <row r="10" spans="1:5">
      <c r="A10" t="s">
        <v>87</v>
      </c>
      <c r="B10" t="s">
        <v>88</v>
      </c>
    </row>
    <row r="11" spans="1:5">
      <c r="A11" t="s">
        <v>89</v>
      </c>
      <c r="B11" t="s">
        <v>90</v>
      </c>
    </row>
    <row r="12" spans="1:5">
      <c r="A12" t="s">
        <v>91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3"/>
  <sheetViews>
    <sheetView workbookViewId="0"/>
  </sheetViews>
  <sheetFormatPr defaultRowHeight="15"/>
  <cols>
    <col min="1" max="5" width="6.28515625" bestFit="1" customWidth="1"/>
    <col min="6" max="7" width="11" bestFit="1" customWidth="1"/>
    <col min="8" max="8" width="6.140625" bestFit="1" customWidth="1"/>
    <col min="9" max="10" width="11" bestFit="1" customWidth="1"/>
    <col min="11" max="11" width="6.140625" bestFit="1" customWidth="1"/>
    <col min="12" max="13" width="11" bestFit="1" customWidth="1"/>
    <col min="14" max="14" width="6.140625" bestFit="1" customWidth="1"/>
    <col min="15" max="16" width="11" bestFit="1" customWidth="1"/>
    <col min="17" max="17" width="6.140625" bestFit="1" customWidth="1"/>
    <col min="18" max="19" width="11" bestFit="1" customWidth="1"/>
    <col min="20" max="20" width="6.140625" bestFit="1" customWidth="1"/>
    <col min="21" max="22" width="11" bestFit="1" customWidth="1"/>
    <col min="23" max="23" width="6.140625" bestFit="1" customWidth="1"/>
    <col min="24" max="25" width="11" bestFit="1" customWidth="1"/>
    <col min="26" max="26" width="6.140625" bestFit="1" customWidth="1"/>
    <col min="27" max="28" width="11" bestFit="1" customWidth="1"/>
    <col min="29" max="29" width="6.140625" bestFit="1" customWidth="1"/>
  </cols>
  <sheetData>
    <row r="1" spans="1:29">
      <c r="A1" s="19" t="s">
        <v>3</v>
      </c>
      <c r="B1" s="19" t="s">
        <v>3</v>
      </c>
      <c r="C1" s="19" t="s">
        <v>3</v>
      </c>
      <c r="D1" s="19" t="s">
        <v>3</v>
      </c>
      <c r="E1" s="19" t="s">
        <v>3</v>
      </c>
      <c r="F1" s="19" t="s">
        <v>55</v>
      </c>
      <c r="G1" s="19" t="s">
        <v>55</v>
      </c>
      <c r="H1" s="19" t="s">
        <v>56</v>
      </c>
      <c r="I1" s="19" t="s">
        <v>55</v>
      </c>
      <c r="J1" s="19" t="s">
        <v>55</v>
      </c>
      <c r="K1" s="19" t="s">
        <v>56</v>
      </c>
      <c r="L1" s="19" t="s">
        <v>55</v>
      </c>
      <c r="M1" s="19" t="s">
        <v>55</v>
      </c>
      <c r="N1" s="19" t="s">
        <v>56</v>
      </c>
      <c r="O1" s="19" t="s">
        <v>55</v>
      </c>
      <c r="P1" s="19" t="s">
        <v>55</v>
      </c>
      <c r="Q1" s="19" t="s">
        <v>56</v>
      </c>
      <c r="R1" s="19" t="s">
        <v>55</v>
      </c>
      <c r="S1" s="19" t="s">
        <v>55</v>
      </c>
      <c r="T1" s="19" t="s">
        <v>56</v>
      </c>
      <c r="U1" s="19" t="s">
        <v>55</v>
      </c>
      <c r="V1" s="19" t="s">
        <v>55</v>
      </c>
      <c r="W1" s="19" t="s">
        <v>56</v>
      </c>
      <c r="X1" s="19" t="s">
        <v>55</v>
      </c>
      <c r="Y1" s="19" t="s">
        <v>55</v>
      </c>
      <c r="Z1" s="19" t="s">
        <v>56</v>
      </c>
      <c r="AA1" s="19" t="s">
        <v>55</v>
      </c>
      <c r="AB1" s="19" t="s">
        <v>55</v>
      </c>
      <c r="AC1" s="19" t="s">
        <v>56</v>
      </c>
    </row>
    <row r="2" spans="1:29">
      <c r="A2" s="19" t="s">
        <v>4</v>
      </c>
      <c r="B2" s="19" t="s">
        <v>4</v>
      </c>
      <c r="C2" s="19" t="s">
        <v>4</v>
      </c>
      <c r="D2" s="19" t="s">
        <v>4</v>
      </c>
      <c r="E2" s="19" t="s">
        <v>4</v>
      </c>
      <c r="F2" s="19" t="s">
        <v>53</v>
      </c>
      <c r="G2" s="19" t="s">
        <v>53</v>
      </c>
      <c r="H2" s="19" t="s">
        <v>53</v>
      </c>
      <c r="I2" s="19" t="s">
        <v>53</v>
      </c>
      <c r="J2" s="19" t="s">
        <v>53</v>
      </c>
      <c r="K2" s="19" t="s">
        <v>53</v>
      </c>
      <c r="L2" s="19" t="s">
        <v>53</v>
      </c>
      <c r="M2" s="19" t="s">
        <v>53</v>
      </c>
      <c r="N2" s="19" t="s">
        <v>53</v>
      </c>
      <c r="O2" s="19" t="s">
        <v>53</v>
      </c>
      <c r="P2" s="19" t="s">
        <v>53</v>
      </c>
      <c r="Q2" s="19" t="s">
        <v>53</v>
      </c>
      <c r="R2" s="19" t="s">
        <v>53</v>
      </c>
      <c r="S2" s="19" t="s">
        <v>53</v>
      </c>
      <c r="T2" s="19" t="s">
        <v>53</v>
      </c>
      <c r="U2" s="19" t="s">
        <v>53</v>
      </c>
      <c r="V2" s="19" t="s">
        <v>53</v>
      </c>
      <c r="W2" s="19" t="s">
        <v>53</v>
      </c>
      <c r="X2" s="19" t="s">
        <v>53</v>
      </c>
      <c r="Y2" s="19" t="s">
        <v>53</v>
      </c>
      <c r="Z2" s="19" t="s">
        <v>53</v>
      </c>
      <c r="AA2" s="19" t="s">
        <v>53</v>
      </c>
      <c r="AB2" s="19" t="s">
        <v>53</v>
      </c>
      <c r="AC2" s="19" t="s">
        <v>53</v>
      </c>
    </row>
    <row r="3" spans="1:29">
      <c r="F3" s="19" t="s">
        <v>54</v>
      </c>
      <c r="G3" s="19" t="s">
        <v>54</v>
      </c>
      <c r="H3" s="19" t="s">
        <v>54</v>
      </c>
      <c r="I3" s="19" t="s">
        <v>54</v>
      </c>
      <c r="J3" s="19" t="s">
        <v>54</v>
      </c>
      <c r="K3" s="19" t="s">
        <v>54</v>
      </c>
      <c r="L3" s="19" t="s">
        <v>54</v>
      </c>
      <c r="M3" s="19" t="s">
        <v>54</v>
      </c>
      <c r="N3" s="19" t="s">
        <v>54</v>
      </c>
      <c r="O3" s="19" t="s">
        <v>54</v>
      </c>
      <c r="P3" s="19" t="s">
        <v>54</v>
      </c>
      <c r="Q3" s="19" t="s">
        <v>54</v>
      </c>
      <c r="R3" s="19" t="s">
        <v>54</v>
      </c>
      <c r="S3" s="19" t="s">
        <v>54</v>
      </c>
      <c r="T3" s="19" t="s">
        <v>54</v>
      </c>
      <c r="U3" s="19" t="s">
        <v>54</v>
      </c>
      <c r="V3" s="19" t="s">
        <v>54</v>
      </c>
      <c r="W3" s="19" t="s">
        <v>54</v>
      </c>
      <c r="X3" s="19" t="s">
        <v>54</v>
      </c>
      <c r="Y3" s="19" t="s">
        <v>54</v>
      </c>
      <c r="Z3" s="19" t="s">
        <v>54</v>
      </c>
      <c r="AA3" s="19" t="s">
        <v>54</v>
      </c>
      <c r="AB3" s="19" t="s">
        <v>54</v>
      </c>
      <c r="AC3" s="1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9</vt:i4>
      </vt:variant>
      <vt:variant>
        <vt:lpstr>Charts</vt:lpstr>
      </vt:variant>
      <vt:variant>
        <vt:i4>7</vt:i4>
      </vt:variant>
      <vt:variant>
        <vt:lpstr>Named Ranges</vt:lpstr>
      </vt:variant>
      <vt:variant>
        <vt:i4>44</vt:i4>
      </vt:variant>
    </vt:vector>
  </HeadingPairs>
  <TitlesOfParts>
    <vt:vector size="60" baseType="lpstr">
      <vt:lpstr>Valuation Model</vt:lpstr>
      <vt:lpstr>Company Analysis</vt:lpstr>
      <vt:lpstr>Annual &amp; Rev Model</vt:lpstr>
      <vt:lpstr>Quarterly</vt:lpstr>
      <vt:lpstr>Updates</vt:lpstr>
      <vt:lpstr>Graphing Data</vt:lpstr>
      <vt:lpstr>Histogram Data</vt:lpstr>
      <vt:lpstr>GDP Data</vt:lpstr>
      <vt:lpstr>Disclaimer</vt:lpstr>
      <vt:lpstr>Revenue Chart</vt:lpstr>
      <vt:lpstr>Profit Chart</vt:lpstr>
      <vt:lpstr>ECF to OCP Chart</vt:lpstr>
      <vt:lpstr>ECF Breakdown Chart</vt:lpstr>
      <vt:lpstr>FCFO Chart</vt:lpstr>
      <vt:lpstr>Investment Efficacy Chart</vt:lpstr>
      <vt:lpstr>Valuation Histogram</vt:lpstr>
      <vt:lpstr>_options1</vt:lpstr>
      <vt:lpstr>_options10</vt:lpstr>
      <vt:lpstr>_options11</vt:lpstr>
      <vt:lpstr>_options12</vt:lpstr>
      <vt:lpstr>_options13</vt:lpstr>
      <vt:lpstr>_options14</vt:lpstr>
      <vt:lpstr>_options15</vt:lpstr>
      <vt:lpstr>_options16</vt:lpstr>
      <vt:lpstr>_options17</vt:lpstr>
      <vt:lpstr>_options18</vt:lpstr>
      <vt:lpstr>_options19</vt:lpstr>
      <vt:lpstr>_options2</vt:lpstr>
      <vt:lpstr>_options20</vt:lpstr>
      <vt:lpstr>_options21</vt:lpstr>
      <vt:lpstr>_options22</vt:lpstr>
      <vt:lpstr>_options23</vt:lpstr>
      <vt:lpstr>_options24</vt:lpstr>
      <vt:lpstr>_options25</vt:lpstr>
      <vt:lpstr>_options26</vt:lpstr>
      <vt:lpstr>_options27</vt:lpstr>
      <vt:lpstr>_options28</vt:lpstr>
      <vt:lpstr>_options29</vt:lpstr>
      <vt:lpstr>_options3</vt:lpstr>
      <vt:lpstr>_options4</vt:lpstr>
      <vt:lpstr>_options5</vt:lpstr>
      <vt:lpstr>_options6</vt:lpstr>
      <vt:lpstr>_options7</vt:lpstr>
      <vt:lpstr>_options8</vt:lpstr>
      <vt:lpstr>_options9</vt:lpstr>
      <vt:lpstr>BestCase</vt:lpstr>
      <vt:lpstr>price</vt:lpstr>
      <vt:lpstr>PSRHigh</vt:lpstr>
      <vt:lpstr>PSRLow</vt:lpstr>
      <vt:lpstr>scaling</vt:lpstr>
      <vt:lpstr>Scenario1</vt:lpstr>
      <vt:lpstr>Scenario2</vt:lpstr>
      <vt:lpstr>Scenario3</vt:lpstr>
      <vt:lpstr>Scenario4</vt:lpstr>
      <vt:lpstr>Scenario5</vt:lpstr>
      <vt:lpstr>Scenario6</vt:lpstr>
      <vt:lpstr>Scenario7</vt:lpstr>
      <vt:lpstr>Scenario8</vt:lpstr>
      <vt:lpstr>scenarios</vt:lpstr>
      <vt:lpstr>ticker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Kobayashi-Solomon</dc:creator>
  <cp:lastModifiedBy>Erik Kobayashi-Solomon</cp:lastModifiedBy>
  <dcterms:created xsi:type="dcterms:W3CDTF">2013-08-20T20:46:08Z</dcterms:created>
  <dcterms:modified xsi:type="dcterms:W3CDTF">2018-03-28T15:24:52Z</dcterms:modified>
</cp:coreProperties>
</file>