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3.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QCOM - QUALCOMM/"/>
    </mc:Choice>
  </mc:AlternateContent>
  <bookViews>
    <workbookView xWindow="480" yWindow="60" windowWidth="20010" windowHeight="8025" tabRatio="825"/>
  </bookViews>
  <sheets>
    <sheet name="Valuation Model" sheetId="1" r:id="rId1"/>
    <sheet name="Company Analysis" sheetId="19" r:id="rId2"/>
    <sheet name="Segments" sheetId="37" r:id="rId3"/>
    <sheet name="Graphing Data" sheetId="21" r:id="rId4"/>
    <sheet name="Revenue History" sheetId="35" r:id="rId5"/>
    <sheet name="Revenue Chart" sheetId="22" r:id="rId6"/>
    <sheet name="Profit History" sheetId="36" r:id="rId7"/>
    <sheet name="Profit Chart" sheetId="23" r:id="rId8"/>
    <sheet name="ECF to OCP Chart" sheetId="25" r:id="rId9"/>
    <sheet name="ECF Breakdown Chart" sheetId="26" r:id="rId10"/>
    <sheet name="FCFO Chart" sheetId="27" r:id="rId11"/>
    <sheet name="Investment Efficacy Chart" sheetId="28" r:id="rId12"/>
    <sheet name="Valuation Histogram" sheetId="16" r:id="rId13"/>
    <sheet name="Histogram Data" sheetId="17" r:id="rId14"/>
    <sheet name="GDP Data" sheetId="20" r:id="rId15"/>
    <sheet name="Disclaimer" sheetId="18" r:id="rId16"/>
    <sheet name="PSW_Sheet" sheetId="11" state="veryHidden" r:id="rId17"/>
    <sheet name="_SSC" sheetId="12" state="veryHidden" r:id="rId18"/>
    <sheet name="_Options" sheetId="13" state="veryHidden"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2" hidden="1">#REF!</definedName>
    <definedName name="_Fill" hidden="1">#REF!</definedName>
    <definedName name="_xlnm._FilterDatabase" localSheetId="13"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 localSheetId="2">[8]Assumptions!$V$2</definedName>
    <definedName name="_y1">[1]Assumptions!$V$2</definedName>
    <definedName name="AbnormalMultiple" localSheetId="2">'[8]Valuation Overview'!$J$15</definedName>
    <definedName name="AbnormalMultiple">'[1]Valuation Overview'!$J$15</definedName>
    <definedName name="AnalysisDate" localSheetId="2">'[8]Valuation Overview'!$D$8</definedName>
    <definedName name="AnalysisDate">'[1]Valuation Overview'!$D$8</definedName>
    <definedName name="ar_AutoRefresh">[2]arConfig_StkPrice!$B$5</definedName>
    <definedName name="ar_enabled">[2]arConfig_StkPrice!$B$3</definedName>
    <definedName name="BestCase" localSheetId="2">[7]Model!$K$20</definedName>
    <definedName name="BestCase">'Valuation Model'!$I$20</definedName>
    <definedName name="BoundLower" localSheetId="2">'[8]Valuation Overview'!$N$28</definedName>
    <definedName name="BoundLower">'[1]Valuation Overview'!$N$28</definedName>
    <definedName name="BoundUpper" localSheetId="2">'[8]Valuation Overview'!$N$27</definedName>
    <definedName name="BoundUpper">'[1]Valuation Overview'!$N$27</definedName>
    <definedName name="bsEffectPerShare" localSheetId="2">[7]Model!$C$17</definedName>
    <definedName name="bsEffectPerShare">[3]Model!$C$17</definedName>
    <definedName name="DCFExplicit" localSheetId="2">[8]Assumptions!$V$102:$Z$102</definedName>
    <definedName name="DCFExplicit">[1]Assumptions!$V$102:$Z$102</definedName>
    <definedName name="DCFLastAbnormal" localSheetId="2">[8]Assumptions!$Z$185</definedName>
    <definedName name="DCFLastAbnormal">[1]Assumptions!$Z$185</definedName>
    <definedName name="DCFLastExplicit" localSheetId="2">[8]Assumptions!$Z$102</definedName>
    <definedName name="DCFLastExplicit">[1]Assumptions!$Z$102</definedName>
    <definedName name="DiscountRate" localSheetId="2">[4]Control!$L$9</definedName>
    <definedName name="DiscountRate">'[1]Valuation Overview'!$D$12</definedName>
    <definedName name="DivYield" localSheetId="2">'[8]Valuation Overview'!$D$14</definedName>
    <definedName name="DivYield">'[1]Valuation Overview'!$D$14</definedName>
    <definedName name="exp_best">[4]Control!$L$6</definedName>
    <definedName name="exp_likely">[4]Control!$J$6</definedName>
    <definedName name="exp_worst">[4]Control!$K$6</definedName>
    <definedName name="ExplicitYears" localSheetId="2">'[8]Valuation Overview'!$D$6</definedName>
    <definedName name="ExplicitYears">'[1]Valuation Overview'!$D$6</definedName>
    <definedName name="FairValue" localSheetId="2">'[8]Valuation Overview'!$O$10</definedName>
    <definedName name="FairValue">'[1]Valuation Overview'!$O$10</definedName>
    <definedName name="GrowthRateAbnormal" localSheetId="2">'[8]Valuation Overview'!$J$13</definedName>
    <definedName name="GrowthRateAbnormal">'[1]Valuation Overview'!$J$13</definedName>
    <definedName name="GrowthYears" localSheetId="2">'[8]Valuation Overview'!$J$12</definedName>
    <definedName name="GrowthYears">'[1]Valuation Overview'!$J$12</definedName>
    <definedName name="Inflation" localSheetId="2">'[8]Valuation Overview'!$D$15</definedName>
    <definedName name="Inflation">'[1]Valuation Overview'!$D$15</definedName>
    <definedName name="iVol" localSheetId="2">[7]Model!$F$5</definedName>
    <definedName name="iVol">'[1]Valuation Overview'!$D$24</definedName>
    <definedName name="iVol2" localSheetId="2">[7]Model!$G$5</definedName>
    <definedName name="iVol2">'[1]Valuation Overview'!$D$25</definedName>
    <definedName name="LikelyCase" localSheetId="2">[7]Model!$K$22</definedName>
    <definedName name="LikelyCase">[3]Model!$K$22</definedName>
    <definedName name="med_best">[4]Control!$L$7</definedName>
    <definedName name="med_likely">[4]Control!$J$7</definedName>
    <definedName name="med_worst">[4]Control!$K$7</definedName>
    <definedName name="NetDrift" localSheetId="2">[7]Model!$B$8</definedName>
    <definedName name="NetDrift">'[1]Valuation Overview'!$D$19</definedName>
    <definedName name="ocp_best">[4]Control!$L$5</definedName>
    <definedName name="ocp_likely">[4]Control!$J$5</definedName>
    <definedName name="ocp_worst">[4]Control!$K$5</definedName>
    <definedName name="OptionChain" localSheetId="2">'[8]Security Pricing Data'!$F$3:$I$17</definedName>
    <definedName name="OptionChain">'[1]Security Pricing Data'!$F$3:$I$17</definedName>
    <definedName name="OutstandingShares" localSheetId="2">'[8]Valuation Overview'!$D$17</definedName>
    <definedName name="OutstandingShares">'[1]Valuation Overview'!$D$17</definedName>
    <definedName name="PerpetualMultiple" localSheetId="2">'[8]Valuation Overview'!$J$22</definedName>
    <definedName name="PerpetualMultiple">'[1]Valuation Overview'!$J$22</definedName>
    <definedName name="price" localSheetId="2">[7]Model!$G$6</definedName>
    <definedName name="price">'Valuation Model'!$G$2</definedName>
    <definedName name="ProfitScenario" localSheetId="2">[8]Assumptions!$BP$6</definedName>
    <definedName name="ProfitScenario">[1]Assumptions!$BP$6</definedName>
    <definedName name="ProjectionY1" localSheetId="2">'[8]Valuation Overview'!$D$7</definedName>
    <definedName name="ProjectionY1">'[1]Valuation Overview'!$D$7</definedName>
    <definedName name="PSRatioData" localSheetId="2">[7]Data!$Q$2:$Q$2516</definedName>
    <definedName name="PSRatioData">[5]Data!$Q$2:$Q$2516</definedName>
    <definedName name="PSRHigh" localSheetId="2">[7]Model!$P$21</definedName>
    <definedName name="PSRHigh">'Valuation Model'!$P$21</definedName>
    <definedName name="PSRLow" localSheetId="2">[7]Model!$P$22</definedName>
    <definedName name="PSRLow">'Valuation Model'!$P$22</definedName>
    <definedName name="rev_best">[4]Control!$L$4</definedName>
    <definedName name="rev_likely">[4]Control!$J$4</definedName>
    <definedName name="rev_worst">[4]Control!$K$4</definedName>
    <definedName name="RevScenario" localSheetId="2">[8]Assumptions!$BP$4</definedName>
    <definedName name="RevScenario">[1]Assumptions!$BP$4</definedName>
    <definedName name="RiskFree" localSheetId="2">'[8]Valuation Overview'!$D$13</definedName>
    <definedName name="RiskFree">'[1]Valuation Overview'!$D$13</definedName>
    <definedName name="scaling" localSheetId="2">'[7]Histogram Data'!$E$1</definedName>
    <definedName name="scaling">'Histogram Data'!$E$1</definedName>
    <definedName name="Scenario1" localSheetId="2">[7]Model!$Q$100</definedName>
    <definedName name="Scenario1">'Valuation Model'!$G$67</definedName>
    <definedName name="Scenario2" localSheetId="2">[7]Model!$Q$111</definedName>
    <definedName name="Scenario2">'Valuation Model'!$G$78</definedName>
    <definedName name="Scenario3" localSheetId="2">[7]Model!$Q$122</definedName>
    <definedName name="Scenario3">'Valuation Model'!$G$89</definedName>
    <definedName name="Scenario4" localSheetId="2">[7]Model!$Q$133</definedName>
    <definedName name="Scenario4">'Valuation Model'!$G$100</definedName>
    <definedName name="Scenario5" localSheetId="2">[7]Model!$Q$144</definedName>
    <definedName name="Scenario5">'Valuation Model'!$G$111</definedName>
    <definedName name="Scenario6" localSheetId="2">[7]Model!$Q$155</definedName>
    <definedName name="Scenario6">'Valuation Model'!$G$122</definedName>
    <definedName name="Scenario7" localSheetId="2">[7]Model!$Q$168</definedName>
    <definedName name="Scenario7">'Valuation Model'!$G$133</definedName>
    <definedName name="Scenario8" localSheetId="2">[7]Model!$Q$179</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 localSheetId="2">[7]Data!$K$2:$K$2516</definedName>
    <definedName name="StockPriceData">[5]Data!$K$2:$K$2516</definedName>
    <definedName name="TerminalDayCount" localSheetId="2">[8]Assumptions!$Z$184</definedName>
    <definedName name="TerminalDayCount">[1]Assumptions!$Z$184</definedName>
    <definedName name="TerminalMethod" localSheetId="2">'[8]Valuation Overview'!$D$11</definedName>
    <definedName name="TerminalMethod">'[1]Valuation Overview'!$D$11</definedName>
    <definedName name="ticker" localSheetId="2">[7]Model!$B$2</definedName>
    <definedName name="ticker">'Valuation Model'!$B$2</definedName>
    <definedName name="ValuationMethod" localSheetId="2">'[8]Valuation Overview'!$D$11</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 localSheetId="2">[7]Model!$K$21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 localSheetId="2">#REF!</definedName>
    <definedName name="YF_Attributes">#REF!</definedName>
  </definedNames>
  <calcPr calcId="171027"/>
</workbook>
</file>

<file path=xl/calcChain.xml><?xml version="1.0" encoding="utf-8"?>
<calcChain xmlns="http://schemas.openxmlformats.org/spreadsheetml/2006/main">
  <c r="C26" i="21" l="1"/>
  <c r="D26" i="21"/>
  <c r="E26" i="21"/>
  <c r="F26" i="21"/>
  <c r="G26" i="21"/>
  <c r="H26" i="21"/>
  <c r="I26" i="21"/>
  <c r="J26" i="21"/>
  <c r="K26" i="21"/>
  <c r="B26" i="21"/>
  <c r="G3" i="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C2" i="21"/>
  <c r="D2" i="21"/>
  <c r="D5" i="21" s="1"/>
  <c r="E2" i="21"/>
  <c r="F2" i="21"/>
  <c r="G2" i="21"/>
  <c r="H2" i="21"/>
  <c r="I2" i="21"/>
  <c r="I5" i="21" s="1"/>
  <c r="J2" i="21"/>
  <c r="K2" i="21"/>
  <c r="B2" i="21"/>
  <c r="H5" i="21"/>
  <c r="G5" i="21"/>
  <c r="C5" i="21"/>
  <c r="K5" i="21"/>
  <c r="K7" i="21" s="1"/>
  <c r="C2" i="19"/>
  <c r="D2" i="19"/>
  <c r="D1" i="21" s="1"/>
  <c r="D9" i="21" s="1"/>
  <c r="D17" i="21" s="1"/>
  <c r="D21" i="21" s="1"/>
  <c r="E2" i="19"/>
  <c r="F2" i="19"/>
  <c r="F1" i="21" s="1"/>
  <c r="G2" i="19"/>
  <c r="H2" i="19"/>
  <c r="H1" i="21" s="1"/>
  <c r="I2" i="19"/>
  <c r="I38" i="19" s="1"/>
  <c r="I39" i="19" s="1"/>
  <c r="J2" i="19"/>
  <c r="J1" i="21" s="1"/>
  <c r="K2" i="19"/>
  <c r="B2" i="19"/>
  <c r="B1" i="21" s="1"/>
  <c r="B37" i="21" s="1"/>
  <c r="J37" i="21"/>
  <c r="K27" i="19"/>
  <c r="K27" i="21" s="1"/>
  <c r="J27" i="19"/>
  <c r="J27" i="21" s="1"/>
  <c r="I27" i="19"/>
  <c r="I27" i="21" s="1"/>
  <c r="H27" i="19"/>
  <c r="H27" i="21" s="1"/>
  <c r="G27" i="19"/>
  <c r="G27" i="21" s="1"/>
  <c r="F27" i="19"/>
  <c r="F27" i="21" s="1"/>
  <c r="E27" i="19"/>
  <c r="E27" i="21" s="1"/>
  <c r="D27" i="19"/>
  <c r="D27" i="21" s="1"/>
  <c r="C27" i="19"/>
  <c r="C27" i="21" s="1"/>
  <c r="B27" i="19"/>
  <c r="B27" i="21" s="1"/>
  <c r="K19" i="19"/>
  <c r="K28" i="19" s="1"/>
  <c r="J19" i="19"/>
  <c r="J28" i="19" s="1"/>
  <c r="I19" i="19"/>
  <c r="H19" i="19"/>
  <c r="H28" i="19" s="1"/>
  <c r="H29" i="19" s="1"/>
  <c r="G19" i="19"/>
  <c r="G28" i="19" s="1"/>
  <c r="F19" i="19"/>
  <c r="F28" i="19" s="1"/>
  <c r="F19" i="21" s="1"/>
  <c r="E19" i="19"/>
  <c r="D19" i="19"/>
  <c r="D28" i="19" s="1"/>
  <c r="C19" i="19"/>
  <c r="C28" i="19" s="1"/>
  <c r="C19" i="21" s="1"/>
  <c r="B19" i="19"/>
  <c r="B28" i="19" s="1"/>
  <c r="B19" i="21" s="1"/>
  <c r="H17" i="19"/>
  <c r="D17" i="19"/>
  <c r="K11" i="19"/>
  <c r="K10" i="21" s="1"/>
  <c r="K18" i="21" s="1"/>
  <c r="J11" i="19"/>
  <c r="J10" i="21" s="1"/>
  <c r="I11" i="19"/>
  <c r="I12" i="19" s="1"/>
  <c r="H11" i="19"/>
  <c r="H13" i="19" s="1"/>
  <c r="H41" i="19" s="1"/>
  <c r="G11" i="19"/>
  <c r="G12" i="19" s="1"/>
  <c r="F11" i="19"/>
  <c r="E11" i="19"/>
  <c r="D11" i="19"/>
  <c r="D10" i="21" s="1"/>
  <c r="D18" i="21" s="1"/>
  <c r="C11" i="19"/>
  <c r="C10" i="21"/>
  <c r="C38" i="21" s="1"/>
  <c r="B11" i="19"/>
  <c r="B12" i="19" s="1"/>
  <c r="K6" i="19"/>
  <c r="J6" i="19"/>
  <c r="I6" i="19"/>
  <c r="H6" i="19"/>
  <c r="G6" i="19"/>
  <c r="K5" i="19"/>
  <c r="J5" i="19"/>
  <c r="I5" i="19"/>
  <c r="H5" i="19"/>
  <c r="G5" i="19"/>
  <c r="F5" i="19"/>
  <c r="E5" i="19"/>
  <c r="K4" i="19"/>
  <c r="J4" i="19"/>
  <c r="I4" i="19"/>
  <c r="H4" i="19"/>
  <c r="G4" i="19"/>
  <c r="F4" i="19"/>
  <c r="E4" i="19"/>
  <c r="D4" i="19"/>
  <c r="C4" i="19"/>
  <c r="J38" i="19"/>
  <c r="J39" i="19" s="1"/>
  <c r="H31" i="19"/>
  <c r="F38" i="19"/>
  <c r="F39" i="19" s="1"/>
  <c r="D31" i="19"/>
  <c r="D22" i="21"/>
  <c r="E22" i="21"/>
  <c r="E28" i="19"/>
  <c r="E19" i="21" s="1"/>
  <c r="I22" i="21"/>
  <c r="I28" i="19"/>
  <c r="B22" i="21"/>
  <c r="F22" i="21"/>
  <c r="J22" i="21"/>
  <c r="C22" i="21"/>
  <c r="G22" i="21"/>
  <c r="K22" i="21"/>
  <c r="I10" i="21"/>
  <c r="I38" i="21" s="1"/>
  <c r="K12" i="19"/>
  <c r="F12" i="19"/>
  <c r="H19" i="21"/>
  <c r="C12" i="19"/>
  <c r="D8" i="19"/>
  <c r="H8" i="19"/>
  <c r="D12" i="19"/>
  <c r="E17" i="19"/>
  <c r="K31" i="19"/>
  <c r="D38" i="19"/>
  <c r="D39" i="19" s="1"/>
  <c r="H38" i="19"/>
  <c r="H39" i="19" s="1"/>
  <c r="I40" i="19" s="1"/>
  <c r="H15" i="19"/>
  <c r="H45" i="19" s="1"/>
  <c r="B17" i="19"/>
  <c r="F17" i="19"/>
  <c r="J17" i="19"/>
  <c r="E38" i="19"/>
  <c r="E39" i="19" s="1"/>
  <c r="B31" i="19"/>
  <c r="F31" i="19"/>
  <c r="J31" i="19"/>
  <c r="E12" i="19"/>
  <c r="B8" i="19"/>
  <c r="F8" i="19"/>
  <c r="J8" i="19"/>
  <c r="H7" i="17"/>
  <c r="H11" i="17"/>
  <c r="E11" i="17" s="1"/>
  <c r="H9" i="17"/>
  <c r="G9" i="17"/>
  <c r="G7" i="17"/>
  <c r="G11" i="17"/>
  <c r="G6" i="17"/>
  <c r="G10" i="17"/>
  <c r="G8" i="17"/>
  <c r="G12" i="17"/>
  <c r="G5" i="17"/>
  <c r="H5" i="17"/>
  <c r="C2" i="1"/>
  <c r="H6" i="17"/>
  <c r="H8" i="17"/>
  <c r="H10" i="17"/>
  <c r="H12" i="17"/>
  <c r="J7" i="17"/>
  <c r="J8" i="17" s="1"/>
  <c r="J9" i="17" s="1"/>
  <c r="J10" i="17" s="1"/>
  <c r="J11" i="17" s="1"/>
  <c r="J12" i="17" s="1"/>
  <c r="J13" i="17" s="1"/>
  <c r="H32" i="19"/>
  <c r="I29" i="19"/>
  <c r="I19" i="21"/>
  <c r="E29" i="19"/>
  <c r="I32" i="19"/>
  <c r="D29" i="19"/>
  <c r="D19" i="21"/>
  <c r="D32" i="19"/>
  <c r="D30" i="21" s="1"/>
  <c r="E9" i="17"/>
  <c r="J14" i="17"/>
  <c r="J15" i="17" s="1"/>
  <c r="J16" i="17" s="1"/>
  <c r="J17" i="17" s="1"/>
  <c r="J18" i="17" s="1"/>
  <c r="J19" i="17" s="1"/>
  <c r="J20" i="17" s="1"/>
  <c r="J21" i="17" s="1"/>
  <c r="J22" i="17" s="1"/>
  <c r="J23" i="17" s="1"/>
  <c r="J24" i="17" s="1"/>
  <c r="J25" i="17" s="1"/>
  <c r="J26" i="17" s="1"/>
  <c r="J27" i="17" s="1"/>
  <c r="J28" i="17" s="1"/>
  <c r="J29" i="17" s="1"/>
  <c r="J30" i="17" s="1"/>
  <c r="J31" i="17" s="1"/>
  <c r="J32" i="17" s="1"/>
  <c r="J33" i="17" s="1"/>
  <c r="J34" i="17" s="1"/>
  <c r="J35" i="17" s="1"/>
  <c r="J36" i="17" s="1"/>
  <c r="J37" i="17" s="1"/>
  <c r="J38" i="17" s="1"/>
  <c r="J39" i="17" s="1"/>
  <c r="J40" i="17" s="1"/>
  <c r="J41" i="17" s="1"/>
  <c r="J42" i="17" s="1"/>
  <c r="J43" i="17" s="1"/>
  <c r="J44" i="17" s="1"/>
  <c r="J45" i="17" s="1"/>
  <c r="J46" i="17" s="1"/>
  <c r="J47" i="17" s="1"/>
  <c r="J48" i="17" s="1"/>
  <c r="J49" i="17" s="1"/>
  <c r="J50" i="17" s="1"/>
  <c r="J51" i="17" s="1"/>
  <c r="J52" i="17" s="1"/>
  <c r="J53" i="17" s="1"/>
  <c r="J54" i="17" s="1"/>
  <c r="J55" i="17" s="1"/>
  <c r="B51" i="1"/>
  <c r="B45" i="1"/>
  <c r="B46" i="1"/>
  <c r="C25" i="1"/>
  <c r="C42" i="1" s="1"/>
  <c r="D25" i="1"/>
  <c r="D42" i="1" s="1"/>
  <c r="E25" i="1"/>
  <c r="E42" i="1" s="1"/>
  <c r="F25" i="1"/>
  <c r="F42" i="1" s="1"/>
  <c r="B25" i="1"/>
  <c r="B42" i="1" s="1"/>
  <c r="B37" i="1"/>
  <c r="B38" i="1"/>
  <c r="B36" i="1"/>
  <c r="I11" i="1"/>
  <c r="D18" i="1"/>
  <c r="D17" i="1"/>
  <c r="E21" i="1"/>
  <c r="F107" i="1"/>
  <c r="K29" i="19" l="1"/>
  <c r="K19" i="21"/>
  <c r="E32" i="19"/>
  <c r="E30" i="21" s="1"/>
  <c r="G32" i="19"/>
  <c r="G33" i="19" s="1"/>
  <c r="G19" i="21"/>
  <c r="G29" i="19"/>
  <c r="J29" i="19"/>
  <c r="J19" i="21"/>
  <c r="K32" i="19"/>
  <c r="E14" i="19"/>
  <c r="E43" i="19" s="1"/>
  <c r="J15" i="19"/>
  <c r="J45" i="19" s="1"/>
  <c r="H12" i="19"/>
  <c r="F13" i="19"/>
  <c r="F41" i="19" s="1"/>
  <c r="E10" i="21"/>
  <c r="C13" i="19"/>
  <c r="C41" i="19" s="1"/>
  <c r="G10" i="21"/>
  <c r="G13" i="21" s="1"/>
  <c r="E13" i="19"/>
  <c r="E41" i="19" s="1"/>
  <c r="E13" i="21"/>
  <c r="J38" i="21"/>
  <c r="J13" i="21"/>
  <c r="I18" i="21"/>
  <c r="G30" i="21"/>
  <c r="G33" i="21" s="1"/>
  <c r="I13" i="21"/>
  <c r="C29" i="19"/>
  <c r="J32" i="19"/>
  <c r="D13" i="19"/>
  <c r="D41" i="19" s="1"/>
  <c r="K13" i="19"/>
  <c r="K41" i="19" s="1"/>
  <c r="G18" i="21"/>
  <c r="C32" i="19"/>
  <c r="C33" i="19" s="1"/>
  <c r="C18" i="21"/>
  <c r="I13" i="19"/>
  <c r="I41" i="19" s="1"/>
  <c r="I40" i="21" s="1"/>
  <c r="K6" i="21"/>
  <c r="E33" i="21"/>
  <c r="D13" i="21"/>
  <c r="D33" i="21"/>
  <c r="B47" i="1"/>
  <c r="B38" i="19"/>
  <c r="B39" i="19" s="1"/>
  <c r="F140" i="1"/>
  <c r="F96" i="1"/>
  <c r="H33" i="19"/>
  <c r="H30" i="21"/>
  <c r="H33" i="21" s="1"/>
  <c r="H34" i="19"/>
  <c r="J35" i="19"/>
  <c r="C30" i="21"/>
  <c r="C33" i="21" s="1"/>
  <c r="I34" i="19"/>
  <c r="I30" i="21"/>
  <c r="I33" i="21" s="1"/>
  <c r="I33" i="19"/>
  <c r="K30" i="21"/>
  <c r="K33" i="21" s="1"/>
  <c r="K34" i="19"/>
  <c r="J40" i="19"/>
  <c r="F129" i="1"/>
  <c r="B53" i="1"/>
  <c r="F85" i="1"/>
  <c r="F63" i="1"/>
  <c r="F74" i="1"/>
  <c r="F118" i="1"/>
  <c r="B48" i="1"/>
  <c r="K33" i="19"/>
  <c r="B52" i="1"/>
  <c r="K35" i="19"/>
  <c r="D34" i="19"/>
  <c r="J34" i="19"/>
  <c r="J30" i="21"/>
  <c r="J33" i="21" s="1"/>
  <c r="J33" i="19"/>
  <c r="E40" i="19"/>
  <c r="F40" i="19"/>
  <c r="F29" i="19"/>
  <c r="G15" i="19"/>
  <c r="G45" i="19" s="1"/>
  <c r="B10" i="21"/>
  <c r="B32" i="19"/>
  <c r="J12" i="19"/>
  <c r="J13" i="19"/>
  <c r="J41" i="19" s="1"/>
  <c r="J40" i="21" s="1"/>
  <c r="K14" i="19"/>
  <c r="K43" i="19" s="1"/>
  <c r="J14" i="19"/>
  <c r="J43" i="19" s="1"/>
  <c r="K1" i="21"/>
  <c r="K38" i="19"/>
  <c r="K39" i="19" s="1"/>
  <c r="K40" i="19" s="1"/>
  <c r="K8" i="19"/>
  <c r="K17" i="19"/>
  <c r="G1" i="21"/>
  <c r="G38" i="19"/>
  <c r="G39" i="19" s="1"/>
  <c r="J42" i="19" s="1"/>
  <c r="G8" i="19"/>
  <c r="G31" i="19"/>
  <c r="C1" i="21"/>
  <c r="C38" i="19"/>
  <c r="C39" i="19" s="1"/>
  <c r="D40" i="19" s="1"/>
  <c r="C8" i="19"/>
  <c r="C17" i="19"/>
  <c r="D33" i="19"/>
  <c r="E33" i="19"/>
  <c r="B29" i="19"/>
  <c r="E8" i="17"/>
  <c r="E7" i="17"/>
  <c r="E6" i="17"/>
  <c r="C31" i="19"/>
  <c r="H14" i="19"/>
  <c r="H43" i="19" s="1"/>
  <c r="H22" i="21"/>
  <c r="J29" i="21"/>
  <c r="J9" i="21"/>
  <c r="J17" i="21" s="1"/>
  <c r="J21" i="21" s="1"/>
  <c r="F29" i="21"/>
  <c r="F37" i="21"/>
  <c r="F9" i="21"/>
  <c r="F17" i="21" s="1"/>
  <c r="F21" i="21" s="1"/>
  <c r="J5" i="21"/>
  <c r="I15" i="19"/>
  <c r="I45" i="19" s="1"/>
  <c r="F14" i="19"/>
  <c r="F43" i="19" s="1"/>
  <c r="F10" i="21"/>
  <c r="G14" i="19"/>
  <c r="G43" i="19" s="1"/>
  <c r="I1" i="21"/>
  <c r="I17" i="19"/>
  <c r="I8" i="19"/>
  <c r="I31" i="19"/>
  <c r="F5" i="21"/>
  <c r="E5" i="21"/>
  <c r="E1" i="21"/>
  <c r="E31" i="19"/>
  <c r="E34" i="19"/>
  <c r="J18" i="21"/>
  <c r="F32" i="19"/>
  <c r="G36" i="19" s="1"/>
  <c r="I14" i="19"/>
  <c r="I43" i="19" s="1"/>
  <c r="K15" i="19"/>
  <c r="K45" i="19" s="1"/>
  <c r="G13" i="19"/>
  <c r="G41" i="19" s="1"/>
  <c r="G17" i="19"/>
  <c r="E8" i="19"/>
  <c r="D38" i="21"/>
  <c r="B29" i="21"/>
  <c r="B9" i="21"/>
  <c r="B17" i="21" s="1"/>
  <c r="B21" i="21" s="1"/>
  <c r="H29" i="21"/>
  <c r="H37" i="21"/>
  <c r="H9" i="21"/>
  <c r="H17" i="21" s="1"/>
  <c r="H21" i="21" s="1"/>
  <c r="D37" i="21"/>
  <c r="D29" i="21"/>
  <c r="K13" i="21"/>
  <c r="C13" i="21"/>
  <c r="G38" i="21"/>
  <c r="H10" i="21"/>
  <c r="K38" i="21"/>
  <c r="E10" i="17"/>
  <c r="E5" i="17"/>
  <c r="E12" i="17"/>
  <c r="E18" i="21" l="1"/>
  <c r="E38" i="21"/>
  <c r="G42" i="19"/>
  <c r="B54" i="1"/>
  <c r="H44" i="19"/>
  <c r="D40" i="21"/>
  <c r="F35" i="19"/>
  <c r="C37" i="21"/>
  <c r="C9" i="21"/>
  <c r="C17" i="21" s="1"/>
  <c r="C21" i="21" s="1"/>
  <c r="C29" i="21"/>
  <c r="I37" i="21"/>
  <c r="I29" i="21"/>
  <c r="I9" i="21"/>
  <c r="I17" i="21" s="1"/>
  <c r="I21" i="21" s="1"/>
  <c r="I36" i="19"/>
  <c r="J41" i="21"/>
  <c r="B33" i="19"/>
  <c r="B30" i="21"/>
  <c r="B33" i="21" s="1"/>
  <c r="E40" i="21"/>
  <c r="F42" i="19"/>
  <c r="F41" i="21" s="1"/>
  <c r="K42" i="19"/>
  <c r="K34" i="21"/>
  <c r="K35" i="21"/>
  <c r="G9" i="21"/>
  <c r="G17" i="21" s="1"/>
  <c r="G21" i="21" s="1"/>
  <c r="G29" i="21"/>
  <c r="G37" i="21"/>
  <c r="I35" i="19"/>
  <c r="K14" i="21"/>
  <c r="K15" i="21"/>
  <c r="E9" i="21"/>
  <c r="E17" i="21" s="1"/>
  <c r="E21" i="21" s="1"/>
  <c r="E37" i="21"/>
  <c r="E29" i="21"/>
  <c r="G41" i="21"/>
  <c r="K36" i="19"/>
  <c r="K41" i="21"/>
  <c r="B38" i="21"/>
  <c r="B39" i="21" s="1"/>
  <c r="B18" i="21"/>
  <c r="B13" i="21"/>
  <c r="C34" i="19"/>
  <c r="H35" i="19"/>
  <c r="F30" i="21"/>
  <c r="F33" i="21" s="1"/>
  <c r="F33" i="19"/>
  <c r="J36" i="19"/>
  <c r="F34" i="19"/>
  <c r="G34" i="19"/>
  <c r="K29" i="21"/>
  <c r="K37" i="21"/>
  <c r="L1" i="21"/>
  <c r="K9" i="21"/>
  <c r="K17" i="21" s="1"/>
  <c r="K21" i="21" s="1"/>
  <c r="H36" i="19"/>
  <c r="H18" i="21"/>
  <c r="H38" i="21"/>
  <c r="H13" i="21"/>
  <c r="F38" i="21"/>
  <c r="F18" i="21"/>
  <c r="F13" i="21"/>
  <c r="G35" i="19"/>
  <c r="C40" i="19"/>
  <c r="G44" i="19"/>
  <c r="E42" i="19"/>
  <c r="E41" i="21" s="1"/>
  <c r="G40" i="19"/>
  <c r="G40" i="21" s="1"/>
  <c r="J44" i="19"/>
  <c r="K44" i="19"/>
  <c r="H42" i="19"/>
  <c r="H41" i="21" s="1"/>
  <c r="I42" i="19"/>
  <c r="I41" i="21" s="1"/>
  <c r="H40" i="19"/>
  <c r="I44" i="19"/>
  <c r="K40" i="21"/>
  <c r="F40" i="21"/>
  <c r="E35" i="19"/>
  <c r="H40" i="21" l="1"/>
  <c r="C39" i="21"/>
  <c r="D39" i="21" s="1"/>
  <c r="E39" i="21" s="1"/>
  <c r="F39" i="21" s="1"/>
  <c r="G39" i="21" s="1"/>
  <c r="H39" i="21" s="1"/>
  <c r="I39" i="21" s="1"/>
  <c r="J39" i="21" s="1"/>
  <c r="K39" i="21" s="1"/>
  <c r="C40" i="21"/>
  <c r="L29" i="21"/>
  <c r="M1" i="21"/>
  <c r="L9" i="21"/>
  <c r="N1" i="21" l="1"/>
  <c r="M9" i="21"/>
  <c r="M29" i="21"/>
  <c r="O1" i="21" l="1"/>
  <c r="N9" i="21"/>
  <c r="N29" i="21"/>
  <c r="P1" i="21" l="1"/>
  <c r="O9" i="21"/>
  <c r="O29" i="21"/>
  <c r="L4" i="21" l="1"/>
  <c r="L7" i="21"/>
  <c r="B81" i="1"/>
  <c r="B58" i="1"/>
  <c r="B92" i="1"/>
  <c r="B70" i="1"/>
  <c r="B26" i="1"/>
  <c r="L6" i="21"/>
  <c r="L3" i="21"/>
  <c r="B125" i="1"/>
  <c r="B103" i="1"/>
  <c r="B136" i="1"/>
  <c r="B114" i="1"/>
  <c r="P29" i="21"/>
  <c r="P9" i="21"/>
  <c r="M6" i="21"/>
  <c r="M7" i="21"/>
  <c r="C103" i="1" l="1"/>
  <c r="B104" i="1"/>
  <c r="B105" i="1" s="1"/>
  <c r="B106" i="1" s="1"/>
  <c r="B71" i="1"/>
  <c r="B72" i="1" s="1"/>
  <c r="B73" i="1" s="1"/>
  <c r="C70" i="1"/>
  <c r="B27" i="1"/>
  <c r="B28" i="1" s="1"/>
  <c r="B29" i="1" s="1"/>
  <c r="C26" i="1"/>
  <c r="B93" i="1"/>
  <c r="B94" i="1" s="1"/>
  <c r="B95" i="1" s="1"/>
  <c r="C92" i="1"/>
  <c r="B82" i="1"/>
  <c r="B83" i="1" s="1"/>
  <c r="B84" i="1" s="1"/>
  <c r="C81" i="1"/>
  <c r="C136" i="1"/>
  <c r="B137" i="1"/>
  <c r="B138" i="1" s="1"/>
  <c r="B139" i="1" s="1"/>
  <c r="C125" i="1"/>
  <c r="B126" i="1"/>
  <c r="B127" i="1" s="1"/>
  <c r="B128" i="1" s="1"/>
  <c r="C114" i="1"/>
  <c r="B115" i="1"/>
  <c r="B116" i="1" s="1"/>
  <c r="B117" i="1" s="1"/>
  <c r="L11" i="21"/>
  <c r="L31" i="21" s="1"/>
  <c r="M3" i="21"/>
  <c r="C58" i="1"/>
  <c r="B59" i="1"/>
  <c r="L12" i="21"/>
  <c r="L32" i="21" s="1"/>
  <c r="M4" i="21"/>
  <c r="N6" i="21"/>
  <c r="N7" i="21"/>
  <c r="D58" i="1" l="1"/>
  <c r="C59" i="1"/>
  <c r="C137" i="1"/>
  <c r="C138" i="1" s="1"/>
  <c r="C139" i="1" s="1"/>
  <c r="D136" i="1"/>
  <c r="C93" i="1"/>
  <c r="C94" i="1" s="1"/>
  <c r="C95" i="1" s="1"/>
  <c r="D92" i="1"/>
  <c r="N4" i="21"/>
  <c r="M12" i="21"/>
  <c r="M32" i="21" s="1"/>
  <c r="M11" i="21"/>
  <c r="M31" i="21" s="1"/>
  <c r="N3" i="21"/>
  <c r="D114" i="1"/>
  <c r="C115" i="1"/>
  <c r="C116" i="1" s="1"/>
  <c r="C117" i="1" s="1"/>
  <c r="C126" i="1"/>
  <c r="C127" i="1" s="1"/>
  <c r="C128" i="1" s="1"/>
  <c r="D125" i="1"/>
  <c r="C82" i="1"/>
  <c r="C83" i="1" s="1"/>
  <c r="C84" i="1" s="1"/>
  <c r="D81" i="1"/>
  <c r="D26" i="1"/>
  <c r="C27" i="1"/>
  <c r="C28" i="1" s="1"/>
  <c r="C29" i="1" s="1"/>
  <c r="C43" i="1" s="1"/>
  <c r="D103" i="1"/>
  <c r="C104" i="1"/>
  <c r="C105" i="1" s="1"/>
  <c r="C106" i="1" s="1"/>
  <c r="B61" i="1"/>
  <c r="B62" i="1" s="1"/>
  <c r="B60" i="1"/>
  <c r="B43" i="1"/>
  <c r="D70" i="1"/>
  <c r="C71" i="1"/>
  <c r="C72" i="1" s="1"/>
  <c r="C73" i="1" s="1"/>
  <c r="O7" i="21"/>
  <c r="O6" i="21"/>
  <c r="D71" i="1" l="1"/>
  <c r="D72" i="1" s="1"/>
  <c r="D73" i="1" s="1"/>
  <c r="E70" i="1"/>
  <c r="D27" i="1"/>
  <c r="D28" i="1" s="1"/>
  <c r="D29" i="1" s="1"/>
  <c r="D43" i="1" s="1"/>
  <c r="E26" i="1"/>
  <c r="O4" i="21"/>
  <c r="N12" i="21"/>
  <c r="N32" i="21" s="1"/>
  <c r="I9" i="1"/>
  <c r="B12" i="17" s="1"/>
  <c r="P6" i="21"/>
  <c r="E103" i="1"/>
  <c r="D104" i="1"/>
  <c r="D105" i="1" s="1"/>
  <c r="D106" i="1" s="1"/>
  <c r="D82" i="1"/>
  <c r="D83" i="1" s="1"/>
  <c r="D84" i="1" s="1"/>
  <c r="E81" i="1"/>
  <c r="E136" i="1"/>
  <c r="D137" i="1"/>
  <c r="D138" i="1" s="1"/>
  <c r="D139" i="1" s="1"/>
  <c r="C60" i="1"/>
  <c r="C61" i="1"/>
  <c r="C62" i="1" s="1"/>
  <c r="I6" i="1"/>
  <c r="B9" i="17" s="1"/>
  <c r="E114" i="1"/>
  <c r="D115" i="1"/>
  <c r="D116" i="1" s="1"/>
  <c r="D117" i="1" s="1"/>
  <c r="I8" i="1"/>
  <c r="B11" i="17" s="1"/>
  <c r="I7" i="1"/>
  <c r="B10" i="17" s="1"/>
  <c r="E58" i="1"/>
  <c r="D59" i="1"/>
  <c r="E125" i="1"/>
  <c r="D126" i="1"/>
  <c r="D127" i="1" s="1"/>
  <c r="D128" i="1" s="1"/>
  <c r="N11" i="21"/>
  <c r="N31" i="21" s="1"/>
  <c r="O3" i="21"/>
  <c r="E92" i="1"/>
  <c r="D93" i="1"/>
  <c r="D94" i="1" s="1"/>
  <c r="D95" i="1" s="1"/>
  <c r="I4" i="1"/>
  <c r="B7" i="17" s="1"/>
  <c r="P7" i="21"/>
  <c r="D61" i="1" l="1"/>
  <c r="D62" i="1" s="1"/>
  <c r="D60" i="1"/>
  <c r="F26" i="1"/>
  <c r="E27" i="1"/>
  <c r="E28" i="1" s="1"/>
  <c r="E29" i="1" s="1"/>
  <c r="F58" i="1"/>
  <c r="F59" i="1" s="1"/>
  <c r="E59" i="1"/>
  <c r="F114" i="1"/>
  <c r="F115" i="1" s="1"/>
  <c r="F116" i="1" s="1"/>
  <c r="E115" i="1"/>
  <c r="E116" i="1" s="1"/>
  <c r="E117" i="1" s="1"/>
  <c r="E82" i="1"/>
  <c r="E83" i="1" s="1"/>
  <c r="E84" i="1" s="1"/>
  <c r="F81" i="1"/>
  <c r="F82" i="1" s="1"/>
  <c r="F83" i="1" s="1"/>
  <c r="I2" i="1"/>
  <c r="B5" i="17" s="1"/>
  <c r="F70" i="1"/>
  <c r="F71" i="1" s="1"/>
  <c r="F72" i="1" s="1"/>
  <c r="E71" i="1"/>
  <c r="E72" i="1" s="1"/>
  <c r="E73" i="1" s="1"/>
  <c r="E137" i="1"/>
  <c r="E138" i="1" s="1"/>
  <c r="E139" i="1" s="1"/>
  <c r="F136" i="1"/>
  <c r="F137" i="1" s="1"/>
  <c r="F138" i="1" s="1"/>
  <c r="E104" i="1"/>
  <c r="E105" i="1" s="1"/>
  <c r="E106" i="1" s="1"/>
  <c r="F103" i="1"/>
  <c r="F104" i="1" s="1"/>
  <c r="F105" i="1" s="1"/>
  <c r="E93" i="1"/>
  <c r="E94" i="1" s="1"/>
  <c r="E95" i="1" s="1"/>
  <c r="F92" i="1"/>
  <c r="F93" i="1" s="1"/>
  <c r="F94" i="1" s="1"/>
  <c r="E126" i="1"/>
  <c r="E127" i="1" s="1"/>
  <c r="E128" i="1" s="1"/>
  <c r="F125" i="1"/>
  <c r="F126" i="1" s="1"/>
  <c r="F127" i="1" s="1"/>
  <c r="P3" i="21"/>
  <c r="P11" i="21" s="1"/>
  <c r="P31" i="21" s="1"/>
  <c r="O11" i="21"/>
  <c r="O31" i="21" s="1"/>
  <c r="I3" i="1"/>
  <c r="B6" i="17" s="1"/>
  <c r="I5" i="1"/>
  <c r="B8" i="17" s="1"/>
  <c r="O12" i="21"/>
  <c r="O32" i="21" s="1"/>
  <c r="P4" i="21"/>
  <c r="P12" i="21" s="1"/>
  <c r="P32" i="21" s="1"/>
  <c r="F117" i="1" l="1"/>
  <c r="F119" i="1"/>
  <c r="F120" i="1" s="1"/>
  <c r="G120" i="1" s="1"/>
  <c r="F27" i="1"/>
  <c r="F28" i="1" s="1"/>
  <c r="F29" i="1" s="1"/>
  <c r="L17" i="1" s="1"/>
  <c r="L16" i="1"/>
  <c r="F130" i="1"/>
  <c r="F131" i="1" s="1"/>
  <c r="G131" i="1" s="1"/>
  <c r="F128" i="1"/>
  <c r="F108" i="1"/>
  <c r="F109" i="1" s="1"/>
  <c r="G109" i="1" s="1"/>
  <c r="F106" i="1"/>
  <c r="F86" i="1"/>
  <c r="F87" i="1" s="1"/>
  <c r="G87" i="1" s="1"/>
  <c r="F84" i="1"/>
  <c r="E60" i="1"/>
  <c r="E61" i="1"/>
  <c r="E62" i="1" s="1"/>
  <c r="F61" i="1"/>
  <c r="F60" i="1"/>
  <c r="F97" i="1"/>
  <c r="F98" i="1" s="1"/>
  <c r="G98" i="1" s="1"/>
  <c r="F95" i="1"/>
  <c r="G96" i="1" s="1"/>
  <c r="F141" i="1"/>
  <c r="F142" i="1" s="1"/>
  <c r="G142" i="1" s="1"/>
  <c r="F139" i="1"/>
  <c r="G140" i="1" s="1"/>
  <c r="F75" i="1"/>
  <c r="F76" i="1" s="1"/>
  <c r="G76" i="1" s="1"/>
  <c r="F73" i="1"/>
  <c r="E43" i="1"/>
  <c r="F62" i="1" l="1"/>
  <c r="F64" i="1"/>
  <c r="F65" i="1" s="1"/>
  <c r="G65" i="1" s="1"/>
  <c r="G118" i="1"/>
  <c r="G117" i="1"/>
  <c r="G85" i="1"/>
  <c r="G84" i="1"/>
  <c r="G129" i="1"/>
  <c r="G128" i="1"/>
  <c r="G74" i="1"/>
  <c r="G73" i="1"/>
  <c r="G107" i="1"/>
  <c r="G106" i="1"/>
  <c r="G139" i="1"/>
  <c r="G143" i="1" s="1"/>
  <c r="G144" i="1" s="1"/>
  <c r="K9" i="1" s="1"/>
  <c r="C12" i="17" s="1"/>
  <c r="F43" i="1"/>
  <c r="C21" i="1" s="1"/>
  <c r="B49" i="1"/>
  <c r="B50" i="1" s="1"/>
  <c r="D21" i="1" s="1"/>
  <c r="G95" i="1"/>
  <c r="G99" i="1" s="1"/>
  <c r="G100" i="1" s="1"/>
  <c r="K5" i="1" s="1"/>
  <c r="C8" i="17" s="1"/>
  <c r="G132" i="1" l="1"/>
  <c r="G133" i="1" s="1"/>
  <c r="K8" i="1" s="1"/>
  <c r="C11" i="17" s="1"/>
  <c r="G121" i="1"/>
  <c r="G122" i="1" s="1"/>
  <c r="K7" i="1" s="1"/>
  <c r="C10" i="17" s="1"/>
  <c r="G88" i="1"/>
  <c r="G89" i="1" s="1"/>
  <c r="K4" i="1" s="1"/>
  <c r="C7" i="17" s="1"/>
  <c r="G77" i="1"/>
  <c r="G78" i="1" s="1"/>
  <c r="K3" i="1" s="1"/>
  <c r="C6" i="17" s="1"/>
  <c r="G110" i="1"/>
  <c r="G111" i="1" s="1"/>
  <c r="K6" i="1" s="1"/>
  <c r="C9" i="17" s="1"/>
  <c r="B21" i="1"/>
  <c r="G63" i="1"/>
  <c r="G62" i="1"/>
  <c r="G66" i="1" l="1"/>
  <c r="G67" i="1" s="1"/>
  <c r="K2" i="1" s="1"/>
  <c r="C5" i="17" s="1"/>
  <c r="B2" i="17" s="1"/>
  <c r="F21" i="1"/>
  <c r="B22" i="1" s="1"/>
  <c r="B1" i="17" l="1"/>
  <c r="K46" i="17" s="1"/>
  <c r="K19" i="17"/>
  <c r="K42" i="17"/>
  <c r="K45" i="17"/>
  <c r="K50" i="17"/>
  <c r="K5" i="17"/>
  <c r="K7" i="17"/>
  <c r="K55" i="17"/>
  <c r="K15" i="17"/>
  <c r="K53" i="17"/>
  <c r="C22" i="1"/>
  <c r="E22" i="1"/>
  <c r="L18" i="1"/>
  <c r="I12" i="1"/>
  <c r="D22" i="1"/>
  <c r="K11" i="17" l="1"/>
  <c r="K52" i="17"/>
  <c r="K37" i="17"/>
  <c r="K20" i="17"/>
  <c r="K27" i="17"/>
  <c r="K21" i="17"/>
  <c r="K10" i="17"/>
  <c r="K49" i="17"/>
  <c r="K18" i="17"/>
  <c r="K51" i="17"/>
  <c r="K17" i="17"/>
  <c r="K16" i="17"/>
  <c r="N16" i="17" s="1"/>
  <c r="O16" i="17" s="1"/>
  <c r="K13" i="17"/>
  <c r="K24" i="17"/>
  <c r="K9" i="17"/>
  <c r="N9" i="17" s="1"/>
  <c r="O9" i="17" s="1"/>
  <c r="K48" i="17"/>
  <c r="N48" i="17" s="1"/>
  <c r="O48" i="17" s="1"/>
  <c r="K43" i="17"/>
  <c r="K12" i="17"/>
  <c r="N12" i="17" s="1"/>
  <c r="O12" i="17" s="1"/>
  <c r="K34" i="17"/>
  <c r="N34" i="17" s="1"/>
  <c r="O34" i="17" s="1"/>
  <c r="K31" i="17"/>
  <c r="N31" i="17" s="1"/>
  <c r="O31" i="17" s="1"/>
  <c r="K47" i="17"/>
  <c r="K36" i="17"/>
  <c r="K8" i="17"/>
  <c r="K29" i="17"/>
  <c r="N29" i="17" s="1"/>
  <c r="O29" i="17" s="1"/>
  <c r="K6" i="17"/>
  <c r="K14" i="17"/>
  <c r="N14" i="17" s="1"/>
  <c r="O14" i="17" s="1"/>
  <c r="K23" i="17"/>
  <c r="N23" i="17" s="1"/>
  <c r="O23" i="17" s="1"/>
  <c r="K44" i="17"/>
  <c r="N44" i="17" s="1"/>
  <c r="O44" i="17" s="1"/>
  <c r="K25" i="17"/>
  <c r="K30" i="17"/>
  <c r="K35" i="17"/>
  <c r="N35" i="17" s="1"/>
  <c r="O35" i="17" s="1"/>
  <c r="K40" i="17"/>
  <c r="K32" i="17"/>
  <c r="K38" i="17"/>
  <c r="K39" i="17"/>
  <c r="N39" i="17" s="1"/>
  <c r="O39" i="17" s="1"/>
  <c r="K33" i="17"/>
  <c r="N33" i="17" s="1"/>
  <c r="O33" i="17" s="1"/>
  <c r="K41" i="17"/>
  <c r="K26" i="17"/>
  <c r="K54" i="17"/>
  <c r="N54" i="17" s="1"/>
  <c r="O54" i="17" s="1"/>
  <c r="K22" i="17"/>
  <c r="N22" i="17" s="1"/>
  <c r="O22" i="17" s="1"/>
  <c r="K28" i="17"/>
  <c r="N20" i="17"/>
  <c r="O20" i="17" s="1"/>
  <c r="N7" i="17"/>
  <c r="O7" i="17" s="1"/>
  <c r="N55" i="17"/>
  <c r="O55" i="17" s="1"/>
  <c r="N50" i="17"/>
  <c r="O50" i="17" s="1"/>
  <c r="N52" i="17"/>
  <c r="O52" i="17" s="1"/>
  <c r="N11" i="17"/>
  <c r="O11" i="17" s="1"/>
  <c r="N17" i="17"/>
  <c r="O17" i="17" s="1"/>
  <c r="N47" i="17"/>
  <c r="O47" i="17" s="1"/>
  <c r="N36" i="17"/>
  <c r="O36" i="17" s="1"/>
  <c r="N40" i="17"/>
  <c r="O40" i="17" s="1"/>
  <c r="N32" i="17"/>
  <c r="O32" i="17" s="1"/>
  <c r="N27" i="17"/>
  <c r="O27" i="17" s="1"/>
  <c r="N21" i="17"/>
  <c r="O21" i="17" s="1"/>
  <c r="N10" i="17"/>
  <c r="O10" i="17" s="1"/>
  <c r="N37" i="17"/>
  <c r="O37" i="17" s="1"/>
  <c r="N6" i="17"/>
  <c r="O6" i="17" s="1"/>
  <c r="N8" i="17"/>
  <c r="O8" i="17" s="1"/>
  <c r="N30" i="17"/>
  <c r="O30" i="17" s="1"/>
  <c r="N25" i="17"/>
  <c r="O25" i="17" s="1"/>
  <c r="N38" i="17"/>
  <c r="O38" i="17" s="1"/>
  <c r="N53" i="17"/>
  <c r="O53" i="17" s="1"/>
  <c r="N45" i="17"/>
  <c r="O45" i="17" s="1"/>
  <c r="N49" i="17"/>
  <c r="O49" i="17" s="1"/>
  <c r="N13" i="17"/>
  <c r="O13" i="17" s="1"/>
  <c r="N43" i="17"/>
  <c r="O43" i="17" s="1"/>
  <c r="N19" i="17"/>
  <c r="O19" i="17" s="1"/>
  <c r="N15" i="17"/>
  <c r="O15" i="17" s="1"/>
  <c r="N5" i="17"/>
  <c r="O5" i="17" s="1"/>
  <c r="N42" i="17"/>
  <c r="O42" i="17" s="1"/>
  <c r="N18" i="17"/>
  <c r="O18" i="17" s="1"/>
  <c r="N51" i="17"/>
  <c r="O51" i="17" s="1"/>
  <c r="N24" i="17"/>
  <c r="O24" i="17" s="1"/>
  <c r="N41" i="17"/>
  <c r="O41" i="17" s="1"/>
  <c r="N26" i="17"/>
  <c r="O26" i="17" s="1"/>
  <c r="N28" i="17"/>
  <c r="O28" i="17" s="1"/>
  <c r="N46" i="17"/>
  <c r="O46" i="17" s="1"/>
  <c r="D10" i="17" l="1"/>
  <c r="D9" i="17"/>
  <c r="D6" i="17"/>
  <c r="D7" i="17"/>
  <c r="D12" i="17"/>
  <c r="D11" i="17"/>
  <c r="D5" i="17"/>
  <c r="D8" i="17"/>
  <c r="M46" i="17" l="1"/>
  <c r="L48" i="17"/>
  <c r="M26" i="17"/>
  <c r="M20" i="17"/>
  <c r="L19" i="17"/>
  <c r="M7" i="17"/>
  <c r="L36" i="17"/>
  <c r="M29" i="17"/>
  <c r="L41" i="17"/>
  <c r="M45" i="17"/>
  <c r="M31" i="17"/>
  <c r="L53" i="17"/>
  <c r="M50" i="17"/>
  <c r="L24" i="17"/>
  <c r="L55" i="17"/>
  <c r="L12" i="17"/>
  <c r="L10" i="17"/>
  <c r="L6" i="17"/>
  <c r="M9" i="17"/>
  <c r="M49" i="17"/>
  <c r="L34" i="17"/>
  <c r="M37" i="17"/>
  <c r="L44" i="17"/>
  <c r="L13" i="17"/>
  <c r="L15" i="17"/>
  <c r="M51" i="17"/>
  <c r="M16" i="17"/>
  <c r="M41" i="17"/>
  <c r="L11" i="17"/>
  <c r="L32" i="17"/>
  <c r="L8" i="17"/>
  <c r="M52" i="17"/>
  <c r="M40" i="17"/>
  <c r="L14" i="17"/>
  <c r="L50" i="17"/>
  <c r="L29" i="17"/>
  <c r="M6" i="17"/>
  <c r="L45" i="17"/>
  <c r="M17" i="17"/>
  <c r="L27" i="17"/>
  <c r="M30" i="17"/>
  <c r="M23" i="17"/>
  <c r="L42" i="17"/>
  <c r="M22" i="17"/>
  <c r="M43" i="17"/>
  <c r="M5" i="17"/>
  <c r="M54" i="17"/>
  <c r="M13" i="17"/>
  <c r="L9" i="17"/>
  <c r="M19" i="17"/>
  <c r="L54" i="17"/>
  <c r="M15" i="17"/>
  <c r="L26" i="17"/>
  <c r="L17" i="17"/>
  <c r="L30" i="17"/>
  <c r="M32" i="17"/>
  <c r="L52" i="17"/>
  <c r="L40" i="17"/>
  <c r="M14" i="17"/>
  <c r="L49" i="17"/>
  <c r="L47" i="17"/>
  <c r="M21" i="17"/>
  <c r="L25" i="17"/>
  <c r="L31" i="17"/>
  <c r="L18" i="17"/>
  <c r="M28" i="17"/>
  <c r="M35" i="17"/>
  <c r="L51" i="17"/>
  <c r="L46" i="17"/>
  <c r="L43" i="17"/>
  <c r="L23" i="17"/>
  <c r="L5" i="17"/>
  <c r="L28" i="17"/>
  <c r="M42" i="17"/>
  <c r="M39" i="17"/>
  <c r="L33" i="17"/>
  <c r="M27" i="17"/>
  <c r="M11" i="17"/>
  <c r="M8" i="17"/>
  <c r="M12" i="17"/>
  <c r="L37" i="17"/>
  <c r="L20" i="17"/>
  <c r="M36" i="17"/>
  <c r="M10" i="17"/>
  <c r="M44" i="17"/>
  <c r="M47" i="17"/>
  <c r="L21" i="17"/>
  <c r="M25" i="17"/>
  <c r="M55" i="17"/>
  <c r="M34" i="17"/>
  <c r="L16" i="17"/>
  <c r="M53" i="17"/>
  <c r="M33" i="17"/>
  <c r="M48" i="17"/>
  <c r="L7" i="17"/>
  <c r="L39" i="17"/>
  <c r="M24" i="17"/>
  <c r="L38" i="17"/>
  <c r="L35" i="17"/>
  <c r="M18" i="17"/>
  <c r="M38" i="17"/>
  <c r="L22" i="17"/>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text>
        <r>
          <rPr>
            <b/>
            <sz val="9"/>
            <color indexed="81"/>
            <rFont val="Tahoma"/>
            <family val="2"/>
          </rPr>
          <t>Erik Kobayashi-Solomon:</t>
        </r>
        <r>
          <rPr>
            <sz val="9"/>
            <color indexed="81"/>
            <rFont val="Tahoma"/>
            <family val="2"/>
          </rPr>
          <t xml:space="preserve">
From 3Q17 10-Q
Data as of July 2017</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<sst xmlns="http://schemas.openxmlformats.org/spreadsheetml/2006/main" count="382" uniqueCount="197">
  <si>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</si>
  <si>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</si>
  <si>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</si>
  <si>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</si>
  <si>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</si>
  <si>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</si>
  <si>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</si>
  <si>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</si>
  <si>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</si>
  <si>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</si>
  <si>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</si>
  <si>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</si>
  <si>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</si>
  <si>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</si>
  <si>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</si>
  <si>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</si>
  <si>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</si>
  <si>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</si>
  <si>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</si>
  <si>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</si>
  <si>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</si>
  <si>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</si>
  <si>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</si>
  <si>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</si>
  <si>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</si>
  <si>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</si>
  <si>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</si>
  <si>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</si>
  <si>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</si>
  <si>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</si>
  <si>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</si>
  <si>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</si>
  <si>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</si>
  <si>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</si>
  <si>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</si>
  <si>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</si>
  <si>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</si>
  <si>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</si>
  <si>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</si>
  <si>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</si>
  <si>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</si>
  <si>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</si>
  <si>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</si>
  <si>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</si>
  <si>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</si>
  <si>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</si>
  <si>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</si>
  <si>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</si>
  <si>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</si>
  <si>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</si>
  <si>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</si>
  <si>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</si>
  <si>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</si>
  <si>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</si>
  <si>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</si>
  <si>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</si>
  <si>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</si>
  <si>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</si>
  <si>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</si>
  <si>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</si>
  <si>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</si>
  <si>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</si>
  <si>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</si>
  <si>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</si>
  <si>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</si>
  <si>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</si>
  <si>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</si>
  <si>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</si>
  <si>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</si>
  <si>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</si>
  <si>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</si>
  <si>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</si>
  <si>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</si>
  <si>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</si>
  <si>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</si>
  <si>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</si>
  <si>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</si>
  <si>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</si>
  <si>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</si>
  <si>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</si>
  <si>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</si>
  <si>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</si>
  <si>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</si>
  <si>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</si>
  <si>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</si>
  <si>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</si>
  <si>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</si>
  <si>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</si>
  <si>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</si>
  <si>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</si>
  <si>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</si>
  <si>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</si>
  <si>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</si>
  <si>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</si>
  <si>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</si>
  <si>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</si>
  <si>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</si>
  <si>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</si>
  <si>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</si>
  <si>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</si>
  <si>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</si>
  <si>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</si>
  <si>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</si>
  <si>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</si>
  <si>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</si>
  <si>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</si>
  <si>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</si>
  <si>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</si>
  <si>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</si>
  <si>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</si>
  <si>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</si>
  <si>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</si>
  <si>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</si>
  <si>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</si>
  <si>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</si>
  <si>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</si>
  <si>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</si>
  <si>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</si>
  <si>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</si>
  <si>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</si>
  <si>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</si>
  <si>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</si>
  <si>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</si>
  <si>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</si>
  <si>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</si>
  <si>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</si>
  <si>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</si>
  <si>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</si>
  <si>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</si>
  <si>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</si>
  <si>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</si>
  <si>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</si>
  <si>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</si>
  <si>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</si>
  <si>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</si>
  <si>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</si>
  <si>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</si>
  <si>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</si>
  <si>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</si>
  <si>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</si>
  <si>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</si>
  <si>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</si>
  <si>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</si>
  <si>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</si>
  <si>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</si>
  <si>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</si>
  <si>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</si>
  <si>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</si>
  <si>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</si>
  <si>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</si>
  <si>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</si>
  <si>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</si>
  <si>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</si>
  <si>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</si>
  <si>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</si>
  <si>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</si>
  <si>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</si>
  <si>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</si>
  <si>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</si>
  <si>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</si>
  <si>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</si>
  <si>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</si>
  <si>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</si>
  <si>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</si>
  <si>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</si>
  <si>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</si>
  <si>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</si>
  <si>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</si>
  <si>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</si>
  <si>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</si>
  <si>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</si>
  <si>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</si>
  <si>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</si>
  <si>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</si>
  <si>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</si>
  <si>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</si>
  <si>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</si>
  <si>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</si>
  <si>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</si>
  <si>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</si>
  <si>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</si>
  <si>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</si>
  <si>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</si>
  <si>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</si>
  <si>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</si>
  <si>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</si>
  <si>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</si>
  <si>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</si>
  <si>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</si>
  <si>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</si>
  <si>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</si>
  <si>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QUALCOMM</t>
  </si>
  <si>
    <t>QCOM</t>
  </si>
  <si>
    <t>QCT</t>
  </si>
  <si>
    <t>QTL</t>
  </si>
  <si>
    <t>QSI</t>
  </si>
  <si>
    <t>QWI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</si>
</sst>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3">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hartsheet" Target="chartsheets/sheet9.xml"/><Relationship Id="rId18" Type="http://schemas.openxmlformats.org/officeDocument/2006/relationships/worksheet" Target="worksheets/sheet9.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chartsheet" Target="chartsheets/sheet3.xml"/><Relationship Id="rId12" Type="http://schemas.openxmlformats.org/officeDocument/2006/relationships/chartsheet" Target="chartsheets/sheet8.xml"/><Relationship Id="rId17" Type="http://schemas.openxmlformats.org/officeDocument/2006/relationships/worksheet" Target="worksheets/sheet8.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7.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24" Type="http://schemas.openxmlformats.org/officeDocument/2006/relationships/externalLink" Target="externalLinks/externalLink5.xml"/><Relationship Id="rId5" Type="http://schemas.openxmlformats.org/officeDocument/2006/relationships/chartsheet" Target="chartsheets/sheet1.xml"/><Relationship Id="rId15" Type="http://schemas.openxmlformats.org/officeDocument/2006/relationships/worksheet" Target="worksheets/sheet6.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chartsheet" Target="chartsheets/sheet6.xml"/><Relationship Id="rId19" Type="http://schemas.openxmlformats.org/officeDocument/2006/relationships/worksheet" Target="worksheets/sheet10.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worksheet" Target="worksheets/sheet5.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Data'!$B$1:$P$1</c15:sqref>
                  </c15:fullRef>
                </c:ext>
              </c:extLst>
              <c:f>'Graphing Data'!$B$1:$K$1</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extLst>
                <c:ext xmlns:c15="http://schemas.microsoft.com/office/drawing/2012/chart" uri="{02D57815-91ED-43cb-92C2-25804820EDAC}">
                  <c15:fullRef>
                    <c15:sqref>'Graphing Data'!$B$2:$P$2</c15:sqref>
                  </c15:fullRef>
                </c:ext>
              </c:extLst>
              <c:f>'Graphing Data'!$B$2:$K$2</c:f>
              <c:numCache>
                <c:formatCode>_(* #,##0_);_(* \(#,##0\);_(* "-"??_);_(@_)</c:formatCode>
                <c:ptCount val="10"/>
                <c:pt idx="0">
                  <c:v>8871</c:v>
                </c:pt>
                <c:pt idx="1">
                  <c:v>11142</c:v>
                </c:pt>
                <c:pt idx="2">
                  <c:v>10416</c:v>
                </c:pt>
                <c:pt idx="3">
                  <c:v>10982</c:v>
                </c:pt>
                <c:pt idx="4">
                  <c:v>14957</c:v>
                </c:pt>
                <c:pt idx="5">
                  <c:v>19121</c:v>
                </c:pt>
                <c:pt idx="6">
                  <c:v>24866</c:v>
                </c:pt>
                <c:pt idx="7">
                  <c:v>26487</c:v>
                </c:pt>
                <c:pt idx="8">
                  <c:v>25281</c:v>
                </c:pt>
                <c:pt idx="9">
                  <c:v>23554</c:v>
                </c:pt>
              </c:numCache>
            </c:numRef>
          </c:val>
          <c:extLst>
            <c:ext xmlns:c16="http://schemas.microsoft.com/office/drawing/2014/chart" uri="{C3380CC4-5D6E-409C-BE32-E72D297353CC}">
              <c16:uniqueId val="{00000000-13D4-4FC6-8747-5433839411EC}"/>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Data'!$A$5</c:f>
              <c:strCache>
                <c:ptCount val="1"/>
                <c:pt idx="0">
                  <c:v>Percent Revenue Change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Data'!$B$1:$P$1</c15:sqref>
                  </c15:fullRef>
                </c:ext>
              </c:extLst>
              <c:f>'Graphing Data'!$B$1:$K$1</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extLst>
                <c:ext xmlns:c15="http://schemas.microsoft.com/office/drawing/2012/chart" uri="{02D57815-91ED-43cb-92C2-25804820EDAC}">
                  <c15:fullRef>
                    <c15:sqref>'Graphing Data'!$B$5:$P$5</c15:sqref>
                  </c15:fullRef>
                </c:ext>
              </c:extLst>
              <c:f>'Graphing Data'!$B$5:$K$5</c:f>
              <c:numCache>
                <c:formatCode>0%</c:formatCode>
                <c:ptCount val="10"/>
                <c:pt idx="1">
                  <c:v>0.25600270544470738</c:v>
                </c:pt>
                <c:pt idx="2">
                  <c:v>-6.515885837372104E-2</c:v>
                </c:pt>
                <c:pt idx="3">
                  <c:v>5.4339477726574437E-2</c:v>
                </c:pt>
                <c:pt idx="4">
                  <c:v>0.3619559278819886</c:v>
                </c:pt>
                <c:pt idx="5">
                  <c:v>0.27839807448017662</c:v>
                </c:pt>
                <c:pt idx="6">
                  <c:v>0.30045499712358148</c:v>
                </c:pt>
                <c:pt idx="7">
                  <c:v>6.5189415265824779E-2</c:v>
                </c:pt>
                <c:pt idx="8">
                  <c:v>-4.5531770302412511E-2</c:v>
                </c:pt>
                <c:pt idx="9">
                  <c:v>-6.8312171195759608E-2</c:v>
                </c:pt>
              </c:numCache>
            </c:numRef>
          </c:val>
          <c:smooth val="0"/>
          <c:extLst>
            <c:ext xmlns:c16="http://schemas.microsoft.com/office/drawing/2014/chart" uri="{C3380CC4-5D6E-409C-BE32-E72D297353CC}">
              <c16:uniqueId val="{00000003-13D4-4FC6-8747-5433839411EC}"/>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Data'!$B$2:$P$2</c:f>
              <c:numCache>
                <c:formatCode>_(* #,##0_);_(* \(#,##0\);_(* "-"??_);_(@_)</c:formatCode>
                <c:ptCount val="15"/>
                <c:pt idx="0">
                  <c:v>8871</c:v>
                </c:pt>
                <c:pt idx="1">
                  <c:v>11142</c:v>
                </c:pt>
                <c:pt idx="2">
                  <c:v>10416</c:v>
                </c:pt>
                <c:pt idx="3">
                  <c:v>10982</c:v>
                </c:pt>
                <c:pt idx="4">
                  <c:v>14957</c:v>
                </c:pt>
                <c:pt idx="5">
                  <c:v>19121</c:v>
                </c:pt>
                <c:pt idx="6">
                  <c:v>24866</c:v>
                </c:pt>
                <c:pt idx="7">
                  <c:v>26487</c:v>
                </c:pt>
                <c:pt idx="8">
                  <c:v>25281</c:v>
                </c:pt>
                <c:pt idx="9">
                  <c:v>23554</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Data'!$B$3:$P$3</c:f>
              <c:numCache>
                <c:formatCode>General</c:formatCode>
                <c:ptCount val="15"/>
                <c:pt idx="10" formatCode="_(* #,##0_);_(* \(#,##0\);_(* &quot;-&quot;??_);_(@_)">
                  <c:v>23554</c:v>
                </c:pt>
                <c:pt idx="11" formatCode="_(* #,##0_);_(* \(#,##0\);_(* &quot;-&quot;??_);_(@_)">
                  <c:v>23554</c:v>
                </c:pt>
                <c:pt idx="12" formatCode="_(* #,##0_);_(* \(#,##0\);_(* &quot;-&quot;??_);_(@_)">
                  <c:v>23554</c:v>
                </c:pt>
                <c:pt idx="13" formatCode="_(* #,##0_);_(* \(#,##0\);_(* &quot;-&quot;??_);_(@_)">
                  <c:v>23554</c:v>
                </c:pt>
                <c:pt idx="14" formatCode="_(* #,##0_);_(* \(#,##0\);_(* &quot;-&quot;??_);_(@_)">
                  <c:v>23554</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Data'!$B$4:$P$4</c:f>
              <c:numCache>
                <c:formatCode>General</c:formatCode>
                <c:ptCount val="15"/>
                <c:pt idx="10" formatCode="_(* #,##0_);_(* \(#,##0\);_(* &quot;-&quot;??_);_(@_)">
                  <c:v>23554</c:v>
                </c:pt>
                <c:pt idx="11" formatCode="_(* #,##0_);_(* \(#,##0\);_(* &quot;-&quot;??_);_(@_)">
                  <c:v>23554</c:v>
                </c:pt>
                <c:pt idx="12" formatCode="_(* #,##0_);_(* \(#,##0\);_(* &quot;-&quot;??_);_(@_)">
                  <c:v>23554</c:v>
                </c:pt>
                <c:pt idx="13" formatCode="_(* #,##0_);_(* \(#,##0\);_(* &quot;-&quot;??_);_(@_)">
                  <c:v>23554</c:v>
                </c:pt>
                <c:pt idx="14" formatCode="_(* #,##0_);_(* \(#,##0\);_(* &quot;-&quot;??_);_(@_)">
                  <c:v>23554</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Data'!$B$5:$P$5</c:f>
              <c:numCache>
                <c:formatCode>0%</c:formatCode>
                <c:ptCount val="15"/>
                <c:pt idx="1">
                  <c:v>0.25600270544470738</c:v>
                </c:pt>
                <c:pt idx="2">
                  <c:v>-6.515885837372104E-2</c:v>
                </c:pt>
                <c:pt idx="3">
                  <c:v>5.4339477726574437E-2</c:v>
                </c:pt>
                <c:pt idx="4">
                  <c:v>0.3619559278819886</c:v>
                </c:pt>
                <c:pt idx="5">
                  <c:v>0.27839807448017662</c:v>
                </c:pt>
                <c:pt idx="6">
                  <c:v>0.30045499712358148</c:v>
                </c:pt>
                <c:pt idx="7">
                  <c:v>6.5189415265824779E-2</c:v>
                </c:pt>
                <c:pt idx="8">
                  <c:v>-4.5531770302412511E-2</c:v>
                </c:pt>
                <c:pt idx="9">
                  <c:v>-6.8312171195759608E-2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Data'!$B$6:$P$6</c:f>
              <c:numCache>
                <c:formatCode>General</c:formatCode>
                <c:ptCount val="15"/>
                <c:pt idx="9" formatCode="0%">
                  <c:v>-6.8312171195759608E-2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Data'!$B$7:$P$7</c:f>
              <c:numCache>
                <c:formatCode>General</c:formatCode>
                <c:ptCount val="15"/>
                <c:pt idx="9" formatCode="0%">
                  <c:v>-6.8312171195759608E-2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Data'!$B$9:$P$9</c15:sqref>
                  </c15:fullRef>
                </c:ext>
              </c:extLst>
              <c:f>'Graphing Data'!$B$9:$K$9</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extLst>
                <c:ext xmlns:c15="http://schemas.microsoft.com/office/drawing/2012/chart" uri="{02D57815-91ED-43cb-92C2-25804820EDAC}">
                  <c15:fullRef>
                    <c15:sqref>'Graphing Data'!$B$10:$P$10</c15:sqref>
                  </c15:fullRef>
                </c:ext>
              </c:extLst>
              <c:f>'Graphing Data'!$B$10:$K$10</c:f>
              <c:numCache>
                <c:formatCode>_(* #,##0_);_(* \(#,##0\);_(* "-"??_);_(@_)</c:formatCode>
                <c:ptCount val="10"/>
                <c:pt idx="0">
                  <c:v>3417.4479999999999</c:v>
                </c:pt>
                <c:pt idx="1">
                  <c:v>3079.4877000000001</c:v>
                </c:pt>
                <c:pt idx="2">
                  <c:v>6545.1674000000003</c:v>
                </c:pt>
                <c:pt idx="3">
                  <c:v>3402.3829999999998</c:v>
                </c:pt>
                <c:pt idx="4">
                  <c:v>3797.9562999999998</c:v>
                </c:pt>
                <c:pt idx="5">
                  <c:v>5083.1379999999999</c:v>
                </c:pt>
                <c:pt idx="6">
                  <c:v>7748.9495999999999</c:v>
                </c:pt>
                <c:pt idx="7">
                  <c:v>7717.9341999999997</c:v>
                </c:pt>
                <c:pt idx="8">
                  <c:v>4292.4382999999998</c:v>
                </c:pt>
                <c:pt idx="9">
                  <c:v>5951.0968999999996</c:v>
                </c:pt>
              </c:numCache>
            </c:numRef>
          </c:val>
          <c:extLst>
            <c:ext xmlns:c16="http://schemas.microsoft.com/office/drawing/2014/chart" uri="{C3380CC4-5D6E-409C-BE32-E72D297353CC}">
              <c16:uniqueId val="{00000000-142E-48A6-8CC8-E3BEFEBBAAA5}"/>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Data'!$A$13</c:f>
              <c:strCache>
                <c:ptCount val="1"/>
                <c:pt idx="0">
                  <c:v>OCP Margin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Data'!$B$9:$P$9</c15:sqref>
                  </c15:fullRef>
                </c:ext>
              </c:extLst>
              <c:f>'Graphing Data'!$B$9:$K$9</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extLst>
                <c:ext xmlns:c15="http://schemas.microsoft.com/office/drawing/2012/chart" uri="{02D57815-91ED-43cb-92C2-25804820EDAC}">
                  <c15:fullRef>
                    <c15:sqref>'Graphing Data'!$B$13:$P$13</c15:sqref>
                  </c15:fullRef>
                </c:ext>
              </c:extLst>
              <c:f>'Graphing Data'!$B$13:$K$13</c:f>
              <c:numCache>
                <c:formatCode>0%</c:formatCode>
                <c:ptCount val="10"/>
                <c:pt idx="0">
                  <c:v>0.38523819186112052</c:v>
                </c:pt>
                <c:pt idx="1">
                  <c:v>0.27638554119547659</c:v>
                </c:pt>
                <c:pt idx="2">
                  <c:v>0.6283762864823349</c:v>
                </c:pt>
                <c:pt idx="3">
                  <c:v>0.30981451466035331</c:v>
                </c:pt>
                <c:pt idx="4">
                  <c:v>0.25392500501437454</c:v>
                </c:pt>
                <c:pt idx="5">
                  <c:v>0.26584059411118666</c:v>
                </c:pt>
                <c:pt idx="6">
                  <c:v>0.31162831175098527</c:v>
                </c:pt>
                <c:pt idx="7">
                  <c:v>0.29138574394986216</c:v>
                </c:pt>
                <c:pt idx="8">
                  <c:v>0.16978910248803447</c:v>
                </c:pt>
                <c:pt idx="9">
                  <c:v>0.2526575910673346</c:v>
                </c:pt>
              </c:numCache>
            </c:numRef>
          </c:val>
          <c:smooth val="0"/>
          <c:extLst>
            <c:ext xmlns:c16="http://schemas.microsoft.com/office/drawing/2014/chart" uri="{C3380CC4-5D6E-409C-BE32-E72D297353CC}">
              <c16:uniqueId val="{00000003-142E-48A6-8CC8-E3BEFEBBAAA5}"/>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Data'!$B$10:$P$10</c:f>
              <c:numCache>
                <c:formatCode>_(* #,##0_);_(* \(#,##0\);_(* "-"??_);_(@_)</c:formatCode>
                <c:ptCount val="15"/>
                <c:pt idx="0">
                  <c:v>3417.4479999999999</c:v>
                </c:pt>
                <c:pt idx="1">
                  <c:v>3079.4877000000001</c:v>
                </c:pt>
                <c:pt idx="2">
                  <c:v>6545.1674000000003</c:v>
                </c:pt>
                <c:pt idx="3">
                  <c:v>3402.3829999999998</c:v>
                </c:pt>
                <c:pt idx="4">
                  <c:v>3797.9562999999998</c:v>
                </c:pt>
                <c:pt idx="5">
                  <c:v>5083.1379999999999</c:v>
                </c:pt>
                <c:pt idx="6">
                  <c:v>7748.9495999999999</c:v>
                </c:pt>
                <c:pt idx="7">
                  <c:v>7717.9341999999997</c:v>
                </c:pt>
                <c:pt idx="8">
                  <c:v>4292.4382999999998</c:v>
                </c:pt>
                <c:pt idx="9">
                  <c:v>5951.0968999999996</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Data'!$B$11:$P$11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Data'!$B$12:$P$12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Data'!$B$13:$P$13</c:f>
              <c:numCache>
                <c:formatCode>0%</c:formatCode>
                <c:ptCount val="15"/>
                <c:pt idx="0">
                  <c:v>0.38523819186112052</c:v>
                </c:pt>
                <c:pt idx="1">
                  <c:v>0.27638554119547659</c:v>
                </c:pt>
                <c:pt idx="2">
                  <c:v>0.6283762864823349</c:v>
                </c:pt>
                <c:pt idx="3">
                  <c:v>0.30981451466035331</c:v>
                </c:pt>
                <c:pt idx="4">
                  <c:v>0.25392500501437454</c:v>
                </c:pt>
                <c:pt idx="5">
                  <c:v>0.26584059411118666</c:v>
                </c:pt>
                <c:pt idx="6">
                  <c:v>0.31162831175098527</c:v>
                </c:pt>
                <c:pt idx="7">
                  <c:v>0.29138574394986216</c:v>
                </c:pt>
                <c:pt idx="8">
                  <c:v>0.16978910248803447</c:v>
                </c:pt>
                <c:pt idx="9">
                  <c:v>0.2526575910673346</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Data'!$B$14:$P$14</c:f>
              <c:numCache>
                <c:formatCode>General</c:formatCode>
                <c:ptCount val="15"/>
                <c:pt idx="9" formatCode="0%">
                  <c:v>0.2526575910673346</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Data'!$B$15:$P$15</c:f>
              <c:numCache>
                <c:formatCode>General</c:formatCode>
                <c:ptCount val="15"/>
                <c:pt idx="9" formatCode="0%">
                  <c:v>0.2526575910673346</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Narrow" panose="020B0606020202030204" pitchFamily="34" charset="0"/>
                <a:ea typeface="+mn-ea"/>
                <a:cs typeface="+mn-cs"/>
              </a:defRPr>
            </a:pPr>
            <a:r>
              <a:rPr lang="en-US"/>
              <a:t>Expansionary Cash Flow versus Owners' Cash Profits</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Data'!$B$18:$K$18</c:f>
              <c:numCache>
                <c:formatCode>_(* #,##0_);_(* \(#,##0\);_(* "-"??_);_(@_)</c:formatCode>
                <c:ptCount val="10"/>
                <c:pt idx="0">
                  <c:v>3417.4479999999999</c:v>
                </c:pt>
                <c:pt idx="1">
                  <c:v>3079.4877000000001</c:v>
                </c:pt>
                <c:pt idx="2">
                  <c:v>6545.1674000000003</c:v>
                </c:pt>
                <c:pt idx="3">
                  <c:v>3402.3829999999998</c:v>
                </c:pt>
                <c:pt idx="4">
                  <c:v>3797.9562999999998</c:v>
                </c:pt>
                <c:pt idx="5">
                  <c:v>5083.1379999999999</c:v>
                </c:pt>
                <c:pt idx="6">
                  <c:v>7748.9495999999999</c:v>
                </c:pt>
                <c:pt idx="7">
                  <c:v>7717.9341999999997</c:v>
                </c:pt>
                <c:pt idx="8">
                  <c:v>4292.4382999999998</c:v>
                </c:pt>
                <c:pt idx="9">
                  <c:v>5951.0968999999996</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Data'!$B$19:$K$19</c:f>
              <c:numCache>
                <c:formatCode>_(* #,##0_);_(* \(#,##0\);_(* "-"??_);_(@_)</c:formatCode>
                <c:ptCount val="10"/>
                <c:pt idx="0">
                  <c:v>1130.3900455268249</c:v>
                </c:pt>
                <c:pt idx="1">
                  <c:v>1958.7800351250671</c:v>
                </c:pt>
                <c:pt idx="2">
                  <c:v>344.31072384433367</c:v>
                </c:pt>
                <c:pt idx="3">
                  <c:v>46.134559406941435</c:v>
                </c:pt>
                <c:pt idx="4">
                  <c:v>4060.1742164128</c:v>
                </c:pt>
                <c:pt idx="5">
                  <c:v>289.45995712129206</c:v>
                </c:pt>
                <c:pt idx="6">
                  <c:v>1722.6523053753499</c:v>
                </c:pt>
                <c:pt idx="7">
                  <c:v>1687.4058942943329</c:v>
                </c:pt>
                <c:pt idx="8">
                  <c:v>3474.1031263931745</c:v>
                </c:pt>
                <c:pt idx="9">
                  <c:v>323.8146343470828</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Arial Narrow" panose="020B060602020203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Expansionary Cash Flow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Data'!$B$22:$K$22</c:f>
              <c:numCache>
                <c:formatCode>_(* #,##0_);_(* \(#,##0\);_(* "-"??_);_(@_)</c:formatCode>
                <c:ptCount val="10"/>
                <c:pt idx="0">
                  <c:v>424.44799999999987</c:v>
                </c:pt>
                <c:pt idx="1">
                  <c:v>918.48770000000013</c:v>
                </c:pt>
                <c:pt idx="2">
                  <c:v>134.16740000000027</c:v>
                </c:pt>
                <c:pt idx="3">
                  <c:v>-247.61700000000019</c:v>
                </c:pt>
                <c:pt idx="4">
                  <c:v>-509.04370000000017</c:v>
                </c:pt>
                <c:pt idx="5">
                  <c:v>369.13799999999992</c:v>
                </c:pt>
                <c:pt idx="6">
                  <c:v>18.949599999999919</c:v>
                </c:pt>
                <c:pt idx="7">
                  <c:v>15.934199999999691</c:v>
                </c:pt>
                <c:pt idx="8">
                  <c:v>-219.5617000000002</c:v>
                </c:pt>
                <c:pt idx="9">
                  <c:v>-909.90310000000045</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Data'!$B$24:$K$24</c:f>
              <c:numCache>
                <c:formatCode>_(* #,##0_);_(* \(#,##0\);_(* "-"??_);_(@_)</c:formatCode>
                <c:ptCount val="10"/>
                <c:pt idx="0">
                  <c:v>249</c:v>
                </c:pt>
                <c:pt idx="1">
                  <c:v>298</c:v>
                </c:pt>
                <c:pt idx="2">
                  <c:v>54</c:v>
                </c:pt>
                <c:pt idx="3">
                  <c:v>94</c:v>
                </c:pt>
                <c:pt idx="4">
                  <c:v>3624</c:v>
                </c:pt>
                <c:pt idx="5">
                  <c:v>833</c:v>
                </c:pt>
                <c:pt idx="6">
                  <c:v>192</c:v>
                </c:pt>
                <c:pt idx="7">
                  <c:v>895</c:v>
                </c:pt>
                <c:pt idx="8">
                  <c:v>3019</c:v>
                </c:pt>
                <c:pt idx="9">
                  <c:v>812</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Data'!$B$27:$K$27</c:f>
              <c:numCache>
                <c:formatCode>_(* #,##0_);_(* \(#,##0\);_(* "-"??_);_(@_)</c:formatCode>
                <c:ptCount val="10"/>
                <c:pt idx="0">
                  <c:v>456.94204552682504</c:v>
                </c:pt>
                <c:pt idx="1">
                  <c:v>742.29233512506698</c:v>
                </c:pt>
                <c:pt idx="2">
                  <c:v>156.14332384433339</c:v>
                </c:pt>
                <c:pt idx="3">
                  <c:v>199.75155940694162</c:v>
                </c:pt>
                <c:pt idx="4">
                  <c:v>945.21791641280015</c:v>
                </c:pt>
                <c:pt idx="5">
                  <c:v>1012.3219571212921</c:v>
                </c:pt>
                <c:pt idx="6">
                  <c:v>1511.70270537535</c:v>
                </c:pt>
                <c:pt idx="7">
                  <c:v>1601.4716942943332</c:v>
                </c:pt>
                <c:pt idx="8">
                  <c:v>940.66482639317496</c:v>
                </c:pt>
                <c:pt idx="9">
                  <c:v>669.71773434708325</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Data'!$B$23:$K$23</c:f>
              <c:numCache>
                <c:formatCode>_(* #,##0_);_(* \(#,##0\);_(* "-"??_);_(@_)</c:formatCode>
                <c:ptCount val="10"/>
                <c:pt idx="0">
                  <c:v>0</c:v>
                </c:pt>
                <c:pt idx="1">
                  <c:v>0</c:v>
                </c:pt>
                <c:pt idx="2">
                  <c:v>0</c:v>
                </c:pt>
                <c:pt idx="3">
                  <c:v>0</c:v>
                </c:pt>
                <c:pt idx="4">
                  <c:v>0</c:v>
                </c:pt>
                <c:pt idx="5">
                  <c:v>-1925</c:v>
                </c:pt>
                <c:pt idx="6">
                  <c:v>0</c:v>
                </c:pt>
                <c:pt idx="7">
                  <c:v>-825</c:v>
                </c:pt>
                <c:pt idx="8">
                  <c:v>-266</c:v>
                </c:pt>
                <c:pt idx="9">
                  <c:v>-248</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Narrow" panose="020B0606020202030204" pitchFamily="34" charset="0"/>
                <a:ea typeface="+mn-ea"/>
                <a:cs typeface="+mn-cs"/>
              </a:defRPr>
            </a:pPr>
            <a:r>
              <a:rPr lang="en-US"/>
              <a:t>Free Cash Flow History &amp; Scenarios</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2287.057954473175</c:v>
                </c:pt>
                <c:pt idx="1">
                  <c:v>1120.707664874933</c:v>
                </c:pt>
                <c:pt idx="2">
                  <c:v>6200.8566761556667</c:v>
                </c:pt>
                <c:pt idx="3">
                  <c:v>3356.2484405930581</c:v>
                </c:pt>
                <c:pt idx="4">
                  <c:v>-262.21791641280015</c:v>
                </c:pt>
                <c:pt idx="5">
                  <c:v>4793.6780428787079</c:v>
                </c:pt>
                <c:pt idx="6">
                  <c:v>6026.29729462465</c:v>
                </c:pt>
                <c:pt idx="7">
                  <c:v>6030.5283057056668</c:v>
                </c:pt>
                <c:pt idx="8">
                  <c:v>818.33517360682526</c:v>
                </c:pt>
                <c:pt idx="9">
                  <c:v>5627.282265652917</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Data'!$B$33:$P$33</c:f>
              <c:numCache>
                <c:formatCode>0%</c:formatCode>
                <c:ptCount val="15"/>
                <c:pt idx="0">
                  <c:v>0.25781286827563688</c:v>
                </c:pt>
                <c:pt idx="1">
                  <c:v>0.10058406613488897</c:v>
                </c:pt>
                <c:pt idx="2">
                  <c:v>0.59532034141279444</c:v>
                </c:pt>
                <c:pt idx="3">
                  <c:v>0.30561358956411017</c:v>
                </c:pt>
                <c:pt idx="4">
                  <c:v>-1.753145125444943E-2</c:v>
                </c:pt>
                <c:pt idx="5">
                  <c:v>0.2507022667684069</c:v>
                </c:pt>
                <c:pt idx="6">
                  <c:v>0.24235089256915668</c:v>
                </c:pt>
                <c:pt idx="7">
                  <c:v>0.22767879736118349</c:v>
                </c:pt>
                <c:pt idx="8">
                  <c:v>3.23695729443782E-2</c:v>
                </c:pt>
                <c:pt idx="9">
                  <c:v>0.23890983551213879</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Data'!$B$35:$P$35</c:f>
              <c:numCache>
                <c:formatCode>General</c:formatCode>
                <c:ptCount val="15"/>
                <c:pt idx="9" formatCode="0%">
                  <c:v>0.23890983551213879</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39355</c:v>
                </c:pt>
                <c:pt idx="1">
                  <c:v>39721</c:v>
                </c:pt>
                <c:pt idx="2">
                  <c:v>40086</c:v>
                </c:pt>
                <c:pt idx="3">
                  <c:v>40451</c:v>
                </c:pt>
                <c:pt idx="4">
                  <c:v>40816</c:v>
                </c:pt>
                <c:pt idx="5">
                  <c:v>41182</c:v>
                </c:pt>
                <c:pt idx="6">
                  <c:v>41547</c:v>
                </c:pt>
                <c:pt idx="7">
                  <c:v>41912</c:v>
                </c:pt>
                <c:pt idx="8">
                  <c:v>42277</c:v>
                </c:pt>
                <c:pt idx="9">
                  <c:v>42643</c:v>
                </c:pt>
                <c:pt idx="10">
                  <c:v>43008</c:v>
                </c:pt>
                <c:pt idx="11">
                  <c:v>43373</c:v>
                </c:pt>
                <c:pt idx="12">
                  <c:v>43738</c:v>
                </c:pt>
                <c:pt idx="13">
                  <c:v>44103</c:v>
                </c:pt>
                <c:pt idx="14">
                  <c:v>44468</c:v>
                </c:pt>
              </c:numCache>
            </c:numRef>
          </c:cat>
          <c:val>
            <c:numRef>
              <c:f>'Graphing Data'!$B$34:$P$34</c:f>
              <c:numCache>
                <c:formatCode>General</c:formatCode>
                <c:ptCount val="15"/>
                <c:pt idx="9" formatCode="0%">
                  <c:v>0.23890983551213879</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Historical Investment Efficacy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QCOM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3417.4479999999999</c:v>
                </c:pt>
                <c:pt idx="1">
                  <c:v>3079.4877000000001</c:v>
                </c:pt>
                <c:pt idx="2">
                  <c:v>6545.1674000000003</c:v>
                </c:pt>
                <c:pt idx="3">
                  <c:v>3402.3829999999998</c:v>
                </c:pt>
                <c:pt idx="4">
                  <c:v>3797.9562999999998</c:v>
                </c:pt>
                <c:pt idx="5">
                  <c:v>5083.1379999999999</c:v>
                </c:pt>
                <c:pt idx="6">
                  <c:v>7748.9495999999999</c:v>
                </c:pt>
                <c:pt idx="7">
                  <c:v>7717.9341999999997</c:v>
                </c:pt>
                <c:pt idx="8">
                  <c:v>4292.4382999999998</c:v>
                </c:pt>
                <c:pt idx="9">
                  <c:v>5951.0968999999996</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QCOM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3417.4479999999999</c:v>
                </c:pt>
                <c:pt idx="1">
                  <c:v>3481.0272280210538</c:v>
                </c:pt>
                <c:pt idx="2">
                  <c:v>3373.4045510057026</c:v>
                </c:pt>
                <c:pt idx="3">
                  <c:v>3531.379349954364</c:v>
                </c:pt>
                <c:pt idx="4">
                  <c:v>3655.5359095793956</c:v>
                </c:pt>
                <c:pt idx="5">
                  <c:v>3815.4337984202466</c:v>
                </c:pt>
                <c:pt idx="6">
                  <c:v>3956.9450717065029</c:v>
                </c:pt>
                <c:pt idx="7">
                  <c:v>4127.5606688489488</c:v>
                </c:pt>
                <c:pt idx="8">
                  <c:v>4142.8515787234337</c:v>
                </c:pt>
                <c:pt idx="9">
                  <c:v>4142.8515787234337</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QCOM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Data'!$B$40:$K$40</c:f>
              <c:numCache>
                <c:formatCode>0%</c:formatCode>
                <c:ptCount val="10"/>
                <c:pt idx="1">
                  <c:v>-0.11749689476505676</c:v>
                </c:pt>
                <c:pt idx="2">
                  <c:v>1.1563248027646291</c:v>
                </c:pt>
                <c:pt idx="3">
                  <c:v>-0.52699816673446065</c:v>
                </c:pt>
                <c:pt idx="4">
                  <c:v>8.1105509255712693E-2</c:v>
                </c:pt>
                <c:pt idx="5">
                  <c:v>0.29464640188015756</c:v>
                </c:pt>
                <c:pt idx="6">
                  <c:v>0.48735293629667797</c:v>
                </c:pt>
                <c:pt idx="7">
                  <c:v>-4.7120539574267761E-2</c:v>
                </c:pt>
                <c:pt idx="8">
                  <c:v>-0.44754043937890642</c:v>
                </c:pt>
                <c:pt idx="9">
                  <c:v>0.38641408078014772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QCOM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39355</c:v>
                </c:pt>
                <c:pt idx="1">
                  <c:v>39721</c:v>
                </c:pt>
                <c:pt idx="2">
                  <c:v>40086</c:v>
                </c:pt>
                <c:pt idx="3">
                  <c:v>40451</c:v>
                </c:pt>
                <c:pt idx="4">
                  <c:v>40816</c:v>
                </c:pt>
                <c:pt idx="5">
                  <c:v>41182</c:v>
                </c:pt>
                <c:pt idx="6">
                  <c:v>41547</c:v>
                </c:pt>
                <c:pt idx="7">
                  <c:v>41912</c:v>
                </c:pt>
                <c:pt idx="8">
                  <c:v>42277</c:v>
                </c:pt>
                <c:pt idx="9">
                  <c:v>42643</c:v>
                </c:pt>
              </c:numCache>
            </c:numRef>
          </c:cat>
          <c:val>
            <c:numRef>
              <c:f>'Graphing Data'!$B$41:$K$41</c:f>
              <c:numCache>
                <c:formatCode>0%</c:formatCode>
                <c:ptCount val="10"/>
                <c:pt idx="3">
                  <c:v>-1.2246682548185284E-2</c:v>
                </c:pt>
                <c:pt idx="4">
                  <c:v>3.8349502105612165E-2</c:v>
                </c:pt>
                <c:pt idx="5">
                  <c:v>-0.14822173176004416</c:v>
                </c:pt>
                <c:pt idx="6">
                  <c:v>0.31517520175918112</c:v>
                </c:pt>
                <c:pt idx="7">
                  <c:v>0.19441209004599713</c:v>
                </c:pt>
                <c:pt idx="8">
                  <c:v>-6.5991069207299691E-2</c:v>
                </c:pt>
                <c:pt idx="9">
                  <c:v>-0.10619171431961838</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QUALCOMM (QCOM)</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7.0158949326292748E-251</c:v>
                </c:pt>
                <c:pt idx="1">
                  <c:v>4.029644459596334E-105</c:v>
                </c:pt>
                <c:pt idx="2">
                  <c:v>1.6137982489970918E-81</c:v>
                </c:pt>
                <c:pt idx="3">
                  <c:v>6.1166933481274278E-69</c:v>
                </c:pt>
                <c:pt idx="4">
                  <c:v>1.2869532701255104E-60</c:v>
                </c:pt>
                <c:pt idx="5">
                  <c:v>1.6175831923433579E-54</c:v>
                </c:pt>
                <c:pt idx="6">
                  <c:v>9.0480602454271809E-50</c:v>
                </c:pt>
                <c:pt idx="7">
                  <c:v>6.3559478331300977E-46</c:v>
                </c:pt>
                <c:pt idx="8">
                  <c:v>1.0237291655722852E-42</c:v>
                </c:pt>
                <c:pt idx="9">
                  <c:v>5.5205647852487417E-40</c:v>
                </c:pt>
                <c:pt idx="10">
                  <c:v>1.2831490352430573E-37</c:v>
                </c:pt>
                <c:pt idx="11">
                  <c:v>1.53345427086101E-35</c:v>
                </c:pt>
                <c:pt idx="12">
                  <c:v>1.07059931506477E-33</c:v>
                </c:pt>
                <c:pt idx="13">
                  <c:v>4.8028512539842182E-32</c:v>
                </c:pt>
                <c:pt idx="14">
                  <c:v>1.488962403205483E-30</c:v>
                </c:pt>
                <c:pt idx="15">
                  <c:v>3.3761741920545214E-29</c:v>
                </c:pt>
                <c:pt idx="16">
                  <c:v>5.8571455634389157E-28</c:v>
                </c:pt>
                <c:pt idx="17">
                  <c:v>8.0618827164155784E-27</c:v>
                </c:pt>
                <c:pt idx="18">
                  <c:v>9.0689657119240905E-26</c:v>
                </c:pt>
                <c:pt idx="19">
                  <c:v>8.5447042265310759E-25</c:v>
                </c:pt>
                <c:pt idx="20">
                  <c:v>6.8825141351141114E-24</c:v>
                </c:pt>
                <c:pt idx="21">
                  <c:v>4.8217565674362306E-23</c:v>
                </c:pt>
                <c:pt idx="22">
                  <c:v>2.9815746631577027E-22</c:v>
                </c:pt>
                <c:pt idx="23">
                  <c:v>1.6478929482722328E-21</c:v>
                </c:pt>
                <c:pt idx="24">
                  <c:v>8.2293541284888792E-21</c:v>
                </c:pt>
                <c:pt idx="25">
                  <c:v>3.7483936126129471E-20</c:v>
                </c:pt>
                <c:pt idx="26">
                  <c:v>1.5701378542804172E-19</c:v>
                </c:pt>
                <c:pt idx="27">
                  <c:v>6.092250005337873E-19</c:v>
                </c:pt>
                <c:pt idx="28">
                  <c:v>2.2035847135087707E-18</c:v>
                </c:pt>
                <c:pt idx="29">
                  <c:v>7.4721211846708968E-18</c:v>
                </c:pt>
                <c:pt idx="30">
                  <c:v>2.3872642613465382E-17</c:v>
                </c:pt>
                <c:pt idx="31">
                  <c:v>7.2185084924289388E-17</c:v>
                </c:pt>
                <c:pt idx="32">
                  <c:v>2.0741091064634237E-16</c:v>
                </c:pt>
                <c:pt idx="33">
                  <c:v>5.683614751579804E-16</c:v>
                </c:pt>
                <c:pt idx="34">
                  <c:v>1.4902029792821302E-15</c:v>
                </c:pt>
                <c:pt idx="35">
                  <c:v>3.7495460600717472E-15</c:v>
                </c:pt>
                <c:pt idx="36">
                  <c:v>9.0780172936048794E-15</c:v>
                </c:pt>
                <c:pt idx="37">
                  <c:v>2.1200422932500505E-14</c:v>
                </c:pt>
                <c:pt idx="38">
                  <c:v>4.7863979095642342E-14</c:v>
                </c:pt>
                <c:pt idx="39">
                  <c:v>1.0468175096382898E-13</c:v>
                </c:pt>
                <c:pt idx="40">
                  <c:v>2.2220030903251729E-13</c:v>
                </c:pt>
                <c:pt idx="41">
                  <c:v>4.5854040087500665E-13</c:v>
                </c:pt>
                <c:pt idx="42">
                  <c:v>9.2142182195411699E-13</c:v>
                </c:pt>
                <c:pt idx="43">
                  <c:v>1.8056052555781261E-12</c:v>
                </c:pt>
                <c:pt idx="44">
                  <c:v>3.4550796655723734E-12</c:v>
                </c:pt>
                <c:pt idx="45">
                  <c:v>6.4641046045006668E-12</c:v>
                </c:pt>
                <c:pt idx="46">
                  <c:v>1.1838005145576532E-11</c:v>
                </c:pt>
                <c:pt idx="47">
                  <c:v>2.1244062285634627E-11</c:v>
                </c:pt>
                <c:pt idx="48">
                  <c:v>3.7395731369806195E-11</c:v>
                </c:pt>
                <c:pt idx="49">
                  <c:v>6.4630689096173981E-11</c:v>
                </c:pt>
                <c:pt idx="50">
                  <c:v>1.0976593691849521E-10</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pageSetup paperSize="5" orientation="landscape" horizontalDpi="0" verticalDpi="0" r:id="rId1"/>
  <drawing r:id="rId2"/>
</chartsheet>
</file>

<file path=xl/chartsheets/sheet2.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pageSetup paperSize="5" orientation="landscape" horizontalDpi="0" verticalDpi="0" r:id="rId1"/>
  <drawing r:id="rId2"/>
</chartsheet>
</file>

<file path=xl/chartsheets/sheet3.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pageSetup paperSize="5" orientation="landscape" horizontalDpi="0" verticalDpi="0" r:id="rId1"/>
  <drawing r:id="rId2"/>
</chartsheet>
</file>

<file path=xl/chartsheets/sheet4.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pageSetup paperSize="5" orientation="landscape" horizontalDpi="0" verticalDpi="0" r:id="rId1"/>
  <drawing r:id="rId2"/>
</chartsheet>
</file>

<file path=xl/chartsheets/sheet5.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pageSetup paperSize="5" orientation="landscape" horizontalDpi="0" verticalDpi="0" r:id="rId1"/>
  <drawing r:id="rId2"/>
</chartsheet>
</file>

<file path=xl/chartsheets/sheet6.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68" workbookViewId="0" zoomToFit="1"/>
  </sheetViews>
  <pageMargins left="0.7" right="0.7" top="0.75" bottom="0.75" header="0.3" footer="0.3"/>
  <pageSetup paperSize="5" orientation="landscape" horizontalDpi="0" verticalDpi="0" r:id="rId1"/>
  <drawing r:id="rId2"/>
</chartsheet>
</file>

<file path=xl/chartsheets/sheet8.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F68230B8-DF3B-4990-B330-235A6142A6B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8A6F66A0-28F9-4A48-A6B0-DCE22B4E08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401310" cy="6283057"/>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0.09393</cdr:x>
      <cdr:y>0.07413</cdr:y>
    </cdr:from>
    <cdr:to>
      <cdr:x>0.37342</cdr:x>
      <cdr:y>0.18297</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813593" y="466327"/>
          <a:ext cx="2420937" cy="6846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0.08554</cdr:y>
    </cdr:from>
    <cdr:to>
      <cdr:x>0.37113</cdr:x>
      <cdr:y>0.1092</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4072" y="537996"/>
          <a:ext cx="980146" cy="148805"/>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0.28536</cdr:x>
      <cdr:y>0.12136</cdr:y>
    </cdr:from>
    <cdr:to>
      <cdr:x>0.37127</cdr:x>
      <cdr:y>0.13694</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55669" y="763296"/>
          <a:ext cx="980146" cy="97987"/>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9225" cy="629535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8989" cy="6289301"/>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rik\OneDrive\Documents\Business\Company%20Research\QCOM%20-%20QUALCOMM\IOI%20Valuation%20Model%20-%20QUALCOMM%20(QCO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rik/SkyDrive/Documents/Business/Models/ORCL/IOI%20Valuation%20-%20Oracle%20(ORCL)%20-%202013.9.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row r="9">
          <cell r="L9">
            <v>0.1</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egments"/>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QCOM</v>
          </cell>
        </row>
        <row r="6">
          <cell r="G6">
            <v>56.13</v>
          </cell>
        </row>
        <row r="8">
          <cell r="B8">
            <v>3.1E-2</v>
          </cell>
        </row>
        <row r="17">
          <cell r="C17">
            <v>0</v>
          </cell>
        </row>
        <row r="20">
          <cell r="K20">
            <v>114</v>
          </cell>
        </row>
        <row r="21">
          <cell r="K21">
            <v>211</v>
          </cell>
          <cell r="P21">
            <v>37.668577743686335</v>
          </cell>
        </row>
        <row r="22">
          <cell r="K22">
            <v>162.5</v>
          </cell>
          <cell r="P22">
            <v>15.952006537785435</v>
          </cell>
        </row>
        <row r="100">
          <cell r="Q100">
            <v>0</v>
          </cell>
        </row>
        <row r="111">
          <cell r="Q111">
            <v>0</v>
          </cell>
        </row>
        <row r="122">
          <cell r="Q122">
            <v>0</v>
          </cell>
        </row>
        <row r="133">
          <cell r="Q133">
            <v>0</v>
          </cell>
        </row>
        <row r="144">
          <cell r="Q144">
            <v>0</v>
          </cell>
        </row>
        <row r="155">
          <cell r="Q155">
            <v>0</v>
          </cell>
        </row>
        <row r="168">
          <cell r="Q168">
            <v>0</v>
          </cell>
        </row>
        <row r="179">
          <cell r="Q179">
            <v>0</v>
          </cell>
        </row>
      </sheetData>
      <sheetData sheetId="1"/>
      <sheetData sheetId="2"/>
      <sheetData sheetId="3"/>
      <sheetData sheetId="4"/>
      <sheetData sheetId="10">
        <row r="2">
          <cell r="K2">
            <v>30.37</v>
          </cell>
          <cell r="Q2">
            <v>2.0699000000000001</v>
          </cell>
        </row>
        <row r="3">
          <cell r="K3">
            <v>30.004999999999999</v>
          </cell>
          <cell r="Q3">
            <v>2.0449999999999999</v>
          </cell>
        </row>
        <row r="4">
          <cell r="K4">
            <v>29.285</v>
          </cell>
          <cell r="Q4">
            <v>1.9959</v>
          </cell>
        </row>
        <row r="5">
          <cell r="K5">
            <v>29.234999999999999</v>
          </cell>
          <cell r="Q5">
            <v>1.9924999999999999</v>
          </cell>
        </row>
        <row r="6">
          <cell r="K6">
            <v>29.535</v>
          </cell>
          <cell r="Q6">
            <v>2.0129999999999999</v>
          </cell>
        </row>
        <row r="7">
          <cell r="K7">
            <v>30.73</v>
          </cell>
          <cell r="Q7">
            <v>2.0943999999999998</v>
          </cell>
        </row>
        <row r="8">
          <cell r="K8">
            <v>31.34</v>
          </cell>
          <cell r="Q8">
            <v>2.1360000000000001</v>
          </cell>
        </row>
        <row r="9">
          <cell r="K9">
            <v>30.885000000000002</v>
          </cell>
          <cell r="Q9">
            <v>2.105</v>
          </cell>
        </row>
        <row r="10">
          <cell r="K10">
            <v>31.45</v>
          </cell>
          <cell r="Q10">
            <v>2.1435</v>
          </cell>
        </row>
        <row r="11">
          <cell r="K11">
            <v>32.31</v>
          </cell>
          <cell r="Q11">
            <v>2.2021000000000002</v>
          </cell>
        </row>
        <row r="12">
          <cell r="K12">
            <v>32.94</v>
          </cell>
          <cell r="Q12">
            <v>2.2450999999999999</v>
          </cell>
        </row>
        <row r="13">
          <cell r="K13">
            <v>32.06</v>
          </cell>
          <cell r="Q13">
            <v>2.1101000000000001</v>
          </cell>
        </row>
        <row r="14">
          <cell r="K14">
            <v>31.97</v>
          </cell>
          <cell r="Q14">
            <v>2.1040999999999999</v>
          </cell>
        </row>
        <row r="15">
          <cell r="K15">
            <v>31.995000000000001</v>
          </cell>
          <cell r="Q15">
            <v>2.1057999999999999</v>
          </cell>
        </row>
        <row r="16">
          <cell r="K16">
            <v>32.445</v>
          </cell>
          <cell r="Q16">
            <v>2.1354000000000002</v>
          </cell>
        </row>
        <row r="17">
          <cell r="K17">
            <v>32.234999999999999</v>
          </cell>
          <cell r="Q17">
            <v>2.1215999999999999</v>
          </cell>
        </row>
        <row r="18">
          <cell r="K18">
            <v>31.63</v>
          </cell>
          <cell r="Q18">
            <v>2.0817999999999999</v>
          </cell>
        </row>
        <row r="19">
          <cell r="K19">
            <v>32.659999999999997</v>
          </cell>
          <cell r="Q19">
            <v>2.1496</v>
          </cell>
        </row>
        <row r="20">
          <cell r="K20">
            <v>33.200000000000003</v>
          </cell>
          <cell r="Q20">
            <v>2.1850999999999998</v>
          </cell>
        </row>
        <row r="21">
          <cell r="K21">
            <v>32.844999999999999</v>
          </cell>
          <cell r="Q21">
            <v>2.1617000000000002</v>
          </cell>
        </row>
        <row r="22">
          <cell r="K22">
            <v>33.590000000000003</v>
          </cell>
          <cell r="Q22">
            <v>2.2107999999999999</v>
          </cell>
        </row>
        <row r="23">
          <cell r="K23">
            <v>34.064999999999998</v>
          </cell>
          <cell r="Q23">
            <v>2.242</v>
          </cell>
        </row>
        <row r="24">
          <cell r="K24">
            <v>34.895000000000003</v>
          </cell>
          <cell r="Q24">
            <v>2.2967</v>
          </cell>
        </row>
        <row r="25">
          <cell r="K25">
            <v>35.924999999999997</v>
          </cell>
          <cell r="Q25">
            <v>2.3643999999999998</v>
          </cell>
        </row>
        <row r="26">
          <cell r="K26">
            <v>35.094999999999999</v>
          </cell>
          <cell r="Q26">
            <v>2.3098000000000001</v>
          </cell>
        </row>
        <row r="27">
          <cell r="K27">
            <v>35.56</v>
          </cell>
          <cell r="Q27">
            <v>2.3403999999999998</v>
          </cell>
        </row>
        <row r="28">
          <cell r="K28">
            <v>35</v>
          </cell>
          <cell r="Q28">
            <v>2.3035999999999999</v>
          </cell>
        </row>
        <row r="29">
          <cell r="K29">
            <v>34.380000000000003</v>
          </cell>
          <cell r="Q29">
            <v>2.2627999999999999</v>
          </cell>
        </row>
        <row r="30">
          <cell r="K30">
            <v>34.369999999999997</v>
          </cell>
          <cell r="Q30">
            <v>2.2621000000000002</v>
          </cell>
        </row>
        <row r="31">
          <cell r="K31">
            <v>33.35</v>
          </cell>
          <cell r="Q31">
            <v>2.1949999999999998</v>
          </cell>
        </row>
        <row r="32">
          <cell r="K32">
            <v>34.484999999999999</v>
          </cell>
          <cell r="Q32">
            <v>2.2696999999999998</v>
          </cell>
        </row>
        <row r="33">
          <cell r="K33">
            <v>35.119999999999997</v>
          </cell>
          <cell r="Q33">
            <v>2.3115000000000001</v>
          </cell>
        </row>
        <row r="34">
          <cell r="K34">
            <v>35.869999999999997</v>
          </cell>
          <cell r="Q34">
            <v>2.3607999999999998</v>
          </cell>
        </row>
        <row r="35">
          <cell r="K35">
            <v>35.44</v>
          </cell>
          <cell r="Q35">
            <v>2.3325</v>
          </cell>
        </row>
        <row r="36">
          <cell r="K36">
            <v>35.25</v>
          </cell>
          <cell r="Q36">
            <v>2.3199999999999998</v>
          </cell>
        </row>
        <row r="37">
          <cell r="K37">
            <v>35.71</v>
          </cell>
          <cell r="Q37">
            <v>2.3502999999999998</v>
          </cell>
        </row>
        <row r="38">
          <cell r="K38">
            <v>34.770000000000003</v>
          </cell>
          <cell r="Q38">
            <v>2.2884000000000002</v>
          </cell>
        </row>
        <row r="39">
          <cell r="K39">
            <v>35.325000000000003</v>
          </cell>
          <cell r="Q39">
            <v>2.3250000000000002</v>
          </cell>
        </row>
        <row r="40">
          <cell r="K40">
            <v>35.534999999999997</v>
          </cell>
          <cell r="Q40">
            <v>2.3388</v>
          </cell>
        </row>
        <row r="41">
          <cell r="K41">
            <v>34.92</v>
          </cell>
          <cell r="Q41">
            <v>2.2982999999999998</v>
          </cell>
        </row>
        <row r="42">
          <cell r="K42">
            <v>33.51</v>
          </cell>
          <cell r="Q42">
            <v>2.2054999999999998</v>
          </cell>
        </row>
        <row r="43">
          <cell r="K43">
            <v>32.534999999999997</v>
          </cell>
          <cell r="Q43">
            <v>2.1413000000000002</v>
          </cell>
        </row>
        <row r="44">
          <cell r="K44">
            <v>32.61</v>
          </cell>
          <cell r="Q44">
            <v>2.1463000000000001</v>
          </cell>
        </row>
        <row r="45">
          <cell r="K45">
            <v>31.855</v>
          </cell>
          <cell r="Q45">
            <v>2.0966</v>
          </cell>
        </row>
        <row r="46">
          <cell r="K46">
            <v>31.06</v>
          </cell>
          <cell r="Q46">
            <v>2.0442</v>
          </cell>
        </row>
        <row r="47">
          <cell r="K47">
            <v>31.274999999999999</v>
          </cell>
          <cell r="Q47">
            <v>2.0583999999999998</v>
          </cell>
        </row>
        <row r="48">
          <cell r="K48">
            <v>30.99</v>
          </cell>
          <cell r="Q48">
            <v>2.0396000000000001</v>
          </cell>
        </row>
        <row r="49">
          <cell r="K49">
            <v>30.984999999999999</v>
          </cell>
          <cell r="Q49">
            <v>2.0392999999999999</v>
          </cell>
        </row>
        <row r="50">
          <cell r="K50">
            <v>30.704999999999998</v>
          </cell>
          <cell r="Q50">
            <v>2.0209000000000001</v>
          </cell>
        </row>
        <row r="51">
          <cell r="K51">
            <v>32.33</v>
          </cell>
          <cell r="Q51">
            <v>2.1278000000000001</v>
          </cell>
        </row>
        <row r="52">
          <cell r="K52">
            <v>32.68</v>
          </cell>
          <cell r="Q52">
            <v>2.1509</v>
          </cell>
        </row>
        <row r="53">
          <cell r="K53">
            <v>32.225000000000001</v>
          </cell>
          <cell r="Q53">
            <v>2.1208999999999998</v>
          </cell>
        </row>
        <row r="54">
          <cell r="K54">
            <v>33.03</v>
          </cell>
          <cell r="Q54">
            <v>2.1739000000000002</v>
          </cell>
        </row>
        <row r="55">
          <cell r="K55">
            <v>33.594999999999999</v>
          </cell>
          <cell r="Q55">
            <v>2.2111000000000001</v>
          </cell>
        </row>
        <row r="56">
          <cell r="K56">
            <v>34.47</v>
          </cell>
          <cell r="Q56">
            <v>2.2686999999999999</v>
          </cell>
        </row>
        <row r="57">
          <cell r="K57">
            <v>32.97</v>
          </cell>
          <cell r="Q57">
            <v>2.17</v>
          </cell>
        </row>
        <row r="58">
          <cell r="K58">
            <v>33.04</v>
          </cell>
          <cell r="Q58">
            <v>2.1745999999999999</v>
          </cell>
        </row>
        <row r="59">
          <cell r="K59">
            <v>31.635000000000002</v>
          </cell>
          <cell r="Q59">
            <v>2.0821000000000001</v>
          </cell>
        </row>
        <row r="60">
          <cell r="K60">
            <v>31.23</v>
          </cell>
          <cell r="Q60">
            <v>2.0554000000000001</v>
          </cell>
        </row>
        <row r="61">
          <cell r="K61">
            <v>31.09</v>
          </cell>
          <cell r="Q61">
            <v>2.0461999999999998</v>
          </cell>
        </row>
        <row r="62">
          <cell r="K62">
            <v>29.765000000000001</v>
          </cell>
          <cell r="Q62">
            <v>1.9590000000000001</v>
          </cell>
        </row>
        <row r="63">
          <cell r="K63">
            <v>28.41</v>
          </cell>
          <cell r="Q63">
            <v>1.8697999999999999</v>
          </cell>
        </row>
        <row r="64">
          <cell r="K64">
            <v>29.324999999999999</v>
          </cell>
          <cell r="Q64">
            <v>1.9300999999999999</v>
          </cell>
        </row>
        <row r="65">
          <cell r="K65">
            <v>30.975000000000001</v>
          </cell>
          <cell r="Q65">
            <v>2.0387</v>
          </cell>
        </row>
        <row r="66">
          <cell r="K66">
            <v>30.47</v>
          </cell>
          <cell r="Q66">
            <v>2.0053999999999998</v>
          </cell>
        </row>
        <row r="67">
          <cell r="K67">
            <v>29.24</v>
          </cell>
          <cell r="Q67">
            <v>1.9245000000000001</v>
          </cell>
        </row>
        <row r="68">
          <cell r="K68">
            <v>28.25</v>
          </cell>
          <cell r="Q68">
            <v>1.8593</v>
          </cell>
        </row>
        <row r="69">
          <cell r="K69">
            <v>29.2</v>
          </cell>
          <cell r="Q69">
            <v>1.9218</v>
          </cell>
        </row>
        <row r="70">
          <cell r="K70">
            <v>29.36</v>
          </cell>
          <cell r="Q70">
            <v>1.9323999999999999</v>
          </cell>
        </row>
        <row r="71">
          <cell r="K71">
            <v>29.984999999999999</v>
          </cell>
          <cell r="Q71">
            <v>1.9735</v>
          </cell>
        </row>
        <row r="72">
          <cell r="K72">
            <v>30.22</v>
          </cell>
          <cell r="Q72">
            <v>1.9890000000000001</v>
          </cell>
        </row>
        <row r="73">
          <cell r="K73">
            <v>30.09</v>
          </cell>
          <cell r="Q73">
            <v>1.9803999999999999</v>
          </cell>
        </row>
        <row r="74">
          <cell r="K74">
            <v>30.31</v>
          </cell>
          <cell r="Q74">
            <v>1.9948999999999999</v>
          </cell>
        </row>
        <row r="75">
          <cell r="K75">
            <v>31.55</v>
          </cell>
          <cell r="Q75">
            <v>2.0764999999999998</v>
          </cell>
        </row>
        <row r="76">
          <cell r="K76">
            <v>31.66</v>
          </cell>
          <cell r="Q76">
            <v>1.9312</v>
          </cell>
        </row>
        <row r="77">
          <cell r="K77">
            <v>31.74</v>
          </cell>
          <cell r="Q77">
            <v>1.9359999999999999</v>
          </cell>
        </row>
        <row r="78">
          <cell r="K78">
            <v>31.274999999999999</v>
          </cell>
          <cell r="Q78">
            <v>1.9077</v>
          </cell>
        </row>
        <row r="79">
          <cell r="K79">
            <v>30.745000000000001</v>
          </cell>
          <cell r="Q79">
            <v>1.8753</v>
          </cell>
        </row>
        <row r="80">
          <cell r="K80">
            <v>30.1</v>
          </cell>
          <cell r="Q80">
            <v>1.8360000000000001</v>
          </cell>
        </row>
        <row r="81">
          <cell r="K81">
            <v>30.254999999999999</v>
          </cell>
          <cell r="Q81">
            <v>1.8454999999999999</v>
          </cell>
        </row>
        <row r="82">
          <cell r="K82">
            <v>30.98</v>
          </cell>
          <cell r="Q82">
            <v>1.8896999999999999</v>
          </cell>
        </row>
        <row r="83">
          <cell r="K83">
            <v>30.954999999999998</v>
          </cell>
          <cell r="Q83">
            <v>1.8882000000000001</v>
          </cell>
        </row>
        <row r="84">
          <cell r="K84">
            <v>30.74</v>
          </cell>
          <cell r="Q84">
            <v>1.875</v>
          </cell>
        </row>
        <row r="85">
          <cell r="K85">
            <v>31.045000000000002</v>
          </cell>
          <cell r="Q85">
            <v>1.8935999999999999</v>
          </cell>
        </row>
        <row r="86">
          <cell r="K86">
            <v>29.835000000000001</v>
          </cell>
          <cell r="Q86">
            <v>1.8198000000000001</v>
          </cell>
        </row>
        <row r="87">
          <cell r="K87">
            <v>29.4</v>
          </cell>
          <cell r="Q87">
            <v>1.7932999999999999</v>
          </cell>
        </row>
        <row r="88">
          <cell r="K88">
            <v>30.495000000000001</v>
          </cell>
          <cell r="Q88">
            <v>1.8601000000000001</v>
          </cell>
        </row>
        <row r="89">
          <cell r="K89">
            <v>29.66</v>
          </cell>
          <cell r="Q89">
            <v>1.8091999999999999</v>
          </cell>
        </row>
        <row r="90">
          <cell r="K90">
            <v>29.01</v>
          </cell>
          <cell r="Q90">
            <v>1.7695000000000001</v>
          </cell>
        </row>
        <row r="91">
          <cell r="K91">
            <v>29.26</v>
          </cell>
          <cell r="Q91">
            <v>1.7847999999999999</v>
          </cell>
        </row>
        <row r="92">
          <cell r="K92">
            <v>30.04</v>
          </cell>
          <cell r="Q92">
            <v>1.8323</v>
          </cell>
        </row>
        <row r="93">
          <cell r="K93">
            <v>31.434999999999999</v>
          </cell>
          <cell r="Q93">
            <v>1.9174</v>
          </cell>
        </row>
        <row r="94">
          <cell r="K94">
            <v>32.15</v>
          </cell>
          <cell r="Q94">
            <v>1.9610000000000001</v>
          </cell>
        </row>
        <row r="95">
          <cell r="K95">
            <v>32.744999999999997</v>
          </cell>
          <cell r="Q95">
            <v>1.9973000000000001</v>
          </cell>
        </row>
        <row r="96">
          <cell r="K96">
            <v>33.520000000000003</v>
          </cell>
          <cell r="Q96">
            <v>2.0446</v>
          </cell>
        </row>
        <row r="97">
          <cell r="K97">
            <v>33.49</v>
          </cell>
          <cell r="Q97">
            <v>2.0428000000000002</v>
          </cell>
        </row>
        <row r="98">
          <cell r="K98">
            <v>33.450000000000003</v>
          </cell>
          <cell r="Q98">
            <v>2.0402999999999998</v>
          </cell>
        </row>
        <row r="99">
          <cell r="K99">
            <v>33.15</v>
          </cell>
          <cell r="Q99">
            <v>2.0219999999999998</v>
          </cell>
        </row>
        <row r="100">
          <cell r="K100">
            <v>32.549999999999997</v>
          </cell>
          <cell r="Q100">
            <v>1.9854000000000001</v>
          </cell>
        </row>
        <row r="101">
          <cell r="K101">
            <v>32.869999999999997</v>
          </cell>
          <cell r="Q101">
            <v>2.0049999999999999</v>
          </cell>
        </row>
        <row r="102">
          <cell r="K102">
            <v>32.74</v>
          </cell>
          <cell r="Q102">
            <v>1.9970000000000001</v>
          </cell>
        </row>
        <row r="103">
          <cell r="K103">
            <v>32.81</v>
          </cell>
          <cell r="Q103">
            <v>2.0013000000000001</v>
          </cell>
        </row>
        <row r="104">
          <cell r="K104">
            <v>32.85</v>
          </cell>
          <cell r="Q104">
            <v>2.0036999999999998</v>
          </cell>
        </row>
        <row r="105">
          <cell r="K105">
            <v>32.4</v>
          </cell>
          <cell r="Q105">
            <v>1.9762999999999999</v>
          </cell>
        </row>
        <row r="106">
          <cell r="K106">
            <v>31.805</v>
          </cell>
          <cell r="Q106">
            <v>1.94</v>
          </cell>
        </row>
        <row r="107">
          <cell r="K107">
            <v>32.369999999999997</v>
          </cell>
          <cell r="Q107">
            <v>1.9744999999999999</v>
          </cell>
        </row>
        <row r="108">
          <cell r="K108">
            <v>32.869999999999997</v>
          </cell>
          <cell r="Q108">
            <v>2.0049999999999999</v>
          </cell>
        </row>
        <row r="109">
          <cell r="K109">
            <v>32.06</v>
          </cell>
          <cell r="Q109">
            <v>1.9556</v>
          </cell>
        </row>
        <row r="110">
          <cell r="K110">
            <v>33.134999999999998</v>
          </cell>
          <cell r="Q110">
            <v>2.0211000000000001</v>
          </cell>
        </row>
        <row r="111">
          <cell r="K111">
            <v>33.39</v>
          </cell>
          <cell r="Q111">
            <v>2.0367000000000002</v>
          </cell>
        </row>
        <row r="112">
          <cell r="K112">
            <v>34.005000000000003</v>
          </cell>
          <cell r="Q112">
            <v>2.0741999999999998</v>
          </cell>
        </row>
        <row r="113">
          <cell r="K113">
            <v>33.185000000000002</v>
          </cell>
          <cell r="Q113">
            <v>2.0242</v>
          </cell>
        </row>
        <row r="114">
          <cell r="K114">
            <v>33.36</v>
          </cell>
          <cell r="Q114">
            <v>2.0348000000000002</v>
          </cell>
        </row>
        <row r="115">
          <cell r="K115">
            <v>33.97</v>
          </cell>
          <cell r="Q115">
            <v>2.0720999999999998</v>
          </cell>
        </row>
        <row r="116">
          <cell r="K116">
            <v>33.155000000000001</v>
          </cell>
          <cell r="Q116">
            <v>2.0223</v>
          </cell>
        </row>
        <row r="117">
          <cell r="K117">
            <v>33.424999999999997</v>
          </cell>
          <cell r="Q117">
            <v>2.0388000000000002</v>
          </cell>
        </row>
        <row r="118">
          <cell r="K118">
            <v>32.564999999999998</v>
          </cell>
          <cell r="Q118">
            <v>1.9863999999999999</v>
          </cell>
        </row>
        <row r="119">
          <cell r="K119">
            <v>32.65</v>
          </cell>
          <cell r="Q119">
            <v>1.9915</v>
          </cell>
        </row>
        <row r="120">
          <cell r="K120">
            <v>33.51</v>
          </cell>
          <cell r="Q120">
            <v>2.044</v>
          </cell>
        </row>
        <row r="121">
          <cell r="K121">
            <v>34.04</v>
          </cell>
          <cell r="Q121">
            <v>2.0762999999999998</v>
          </cell>
        </row>
        <row r="122">
          <cell r="K122">
            <v>32.795000000000002</v>
          </cell>
          <cell r="Q122">
            <v>2.0004</v>
          </cell>
        </row>
        <row r="123">
          <cell r="K123">
            <v>32.454999999999998</v>
          </cell>
          <cell r="Q123">
            <v>1.9796</v>
          </cell>
        </row>
        <row r="124">
          <cell r="K124">
            <v>31.08</v>
          </cell>
          <cell r="Q124">
            <v>1.8957999999999999</v>
          </cell>
        </row>
        <row r="125">
          <cell r="K125">
            <v>29.61</v>
          </cell>
          <cell r="Q125">
            <v>1.8061</v>
          </cell>
        </row>
        <row r="126">
          <cell r="K126">
            <v>29.125</v>
          </cell>
          <cell r="Q126">
            <v>1.7765</v>
          </cell>
        </row>
        <row r="127">
          <cell r="K127">
            <v>30.15</v>
          </cell>
          <cell r="Q127">
            <v>1.839</v>
          </cell>
        </row>
        <row r="128">
          <cell r="K128">
            <v>29.32</v>
          </cell>
          <cell r="Q128">
            <v>1.7884</v>
          </cell>
        </row>
        <row r="129">
          <cell r="K129">
            <v>29.58</v>
          </cell>
          <cell r="Q129">
            <v>1.8043</v>
          </cell>
        </row>
        <row r="130">
          <cell r="K130">
            <v>30.3</v>
          </cell>
          <cell r="Q130">
            <v>1.8482000000000001</v>
          </cell>
        </row>
        <row r="131">
          <cell r="K131">
            <v>29.41</v>
          </cell>
          <cell r="Q131">
            <v>1.7939000000000001</v>
          </cell>
        </row>
        <row r="132">
          <cell r="K132">
            <v>28.504999999999999</v>
          </cell>
          <cell r="Q132">
            <v>1.7386999999999999</v>
          </cell>
        </row>
        <row r="133">
          <cell r="K133">
            <v>28.75</v>
          </cell>
          <cell r="Q133">
            <v>1.7537</v>
          </cell>
        </row>
        <row r="134">
          <cell r="K134">
            <v>28.164999999999999</v>
          </cell>
          <cell r="Q134">
            <v>1.718</v>
          </cell>
        </row>
        <row r="135">
          <cell r="K135">
            <v>28.39</v>
          </cell>
          <cell r="Q135">
            <v>1.7317</v>
          </cell>
        </row>
        <row r="136">
          <cell r="K136">
            <v>28.875</v>
          </cell>
          <cell r="Q136">
            <v>1.7613000000000001</v>
          </cell>
        </row>
        <row r="137">
          <cell r="K137">
            <v>29.274999999999999</v>
          </cell>
          <cell r="Q137">
            <v>1.7857000000000001</v>
          </cell>
        </row>
        <row r="138">
          <cell r="K138">
            <v>29.25</v>
          </cell>
          <cell r="Q138">
            <v>1.7842</v>
          </cell>
        </row>
        <row r="139">
          <cell r="K139">
            <v>29.274999999999999</v>
          </cell>
          <cell r="Q139">
            <v>1.7857000000000001</v>
          </cell>
        </row>
        <row r="140">
          <cell r="K140">
            <v>28.355</v>
          </cell>
          <cell r="Q140">
            <v>1.5837000000000001</v>
          </cell>
        </row>
        <row r="141">
          <cell r="K141">
            <v>26.04</v>
          </cell>
          <cell r="Q141">
            <v>1.4543999999999999</v>
          </cell>
        </row>
        <row r="142">
          <cell r="K142">
            <v>26.425000000000001</v>
          </cell>
          <cell r="Q142">
            <v>1.4759</v>
          </cell>
        </row>
        <row r="143">
          <cell r="K143">
            <v>27.015000000000001</v>
          </cell>
          <cell r="Q143">
            <v>1.5088999999999999</v>
          </cell>
        </row>
        <row r="144">
          <cell r="K144">
            <v>27.33</v>
          </cell>
          <cell r="Q144">
            <v>1.5265</v>
          </cell>
        </row>
        <row r="145">
          <cell r="K145">
            <v>26.95</v>
          </cell>
          <cell r="Q145">
            <v>1.5053000000000001</v>
          </cell>
        </row>
        <row r="146">
          <cell r="K146">
            <v>27.204999999999998</v>
          </cell>
          <cell r="Q146">
            <v>1.5195000000000001</v>
          </cell>
        </row>
        <row r="147">
          <cell r="K147">
            <v>26.664999999999999</v>
          </cell>
          <cell r="Q147">
            <v>1.4894000000000001</v>
          </cell>
        </row>
        <row r="148">
          <cell r="K148">
            <v>27.855</v>
          </cell>
          <cell r="Q148">
            <v>1.5558000000000001</v>
          </cell>
        </row>
        <row r="149">
          <cell r="K149">
            <v>28.37</v>
          </cell>
          <cell r="Q149">
            <v>1.5846</v>
          </cell>
        </row>
        <row r="150">
          <cell r="K150">
            <v>29.475000000000001</v>
          </cell>
          <cell r="Q150">
            <v>1.6463000000000001</v>
          </cell>
        </row>
        <row r="151">
          <cell r="K151">
            <v>29.23</v>
          </cell>
          <cell r="Q151">
            <v>1.6326000000000001</v>
          </cell>
        </row>
        <row r="152">
          <cell r="K152">
            <v>28.96</v>
          </cell>
          <cell r="Q152">
            <v>1.6174999999999999</v>
          </cell>
        </row>
        <row r="153">
          <cell r="K153">
            <v>29.98</v>
          </cell>
          <cell r="Q153">
            <v>1.6745000000000001</v>
          </cell>
        </row>
        <row r="154">
          <cell r="K154">
            <v>29.195</v>
          </cell>
          <cell r="Q154">
            <v>1.6307</v>
          </cell>
        </row>
        <row r="155">
          <cell r="K155">
            <v>29.24</v>
          </cell>
          <cell r="Q155">
            <v>1.6332</v>
          </cell>
        </row>
        <row r="156">
          <cell r="K156">
            <v>30.125</v>
          </cell>
          <cell r="Q156">
            <v>1.6826000000000001</v>
          </cell>
        </row>
        <row r="157">
          <cell r="K157">
            <v>30.844999999999999</v>
          </cell>
          <cell r="Q157">
            <v>1.7228000000000001</v>
          </cell>
        </row>
        <row r="158">
          <cell r="K158">
            <v>30.954999999999998</v>
          </cell>
          <cell r="Q158">
            <v>1.7290000000000001</v>
          </cell>
        </row>
        <row r="159">
          <cell r="K159">
            <v>29.934999999999999</v>
          </cell>
          <cell r="Q159">
            <v>1.6719999999999999</v>
          </cell>
        </row>
        <row r="160">
          <cell r="K160">
            <v>29.895</v>
          </cell>
          <cell r="Q160">
            <v>1.6698</v>
          </cell>
        </row>
        <row r="161">
          <cell r="K161">
            <v>30.2</v>
          </cell>
          <cell r="Q161">
            <v>1.6868000000000001</v>
          </cell>
        </row>
        <row r="162">
          <cell r="K162">
            <v>29.645</v>
          </cell>
          <cell r="Q162">
            <v>1.6557999999999999</v>
          </cell>
        </row>
        <row r="163">
          <cell r="K163">
            <v>29.515000000000001</v>
          </cell>
          <cell r="Q163">
            <v>1.6485000000000001</v>
          </cell>
        </row>
        <row r="164">
          <cell r="K164">
            <v>30.51</v>
          </cell>
          <cell r="Q164">
            <v>1.7040999999999999</v>
          </cell>
        </row>
        <row r="165">
          <cell r="K165">
            <v>31.215</v>
          </cell>
          <cell r="Q165">
            <v>1.7435</v>
          </cell>
        </row>
        <row r="166">
          <cell r="K166">
            <v>30.69</v>
          </cell>
          <cell r="Q166">
            <v>1.7141999999999999</v>
          </cell>
        </row>
        <row r="167">
          <cell r="K167">
            <v>31.385000000000002</v>
          </cell>
          <cell r="Q167">
            <v>1.7529999999999999</v>
          </cell>
        </row>
        <row r="168">
          <cell r="K168">
            <v>31.184999999999999</v>
          </cell>
          <cell r="Q168">
            <v>1.7418</v>
          </cell>
        </row>
        <row r="169">
          <cell r="K169">
            <v>30.594999999999999</v>
          </cell>
          <cell r="Q169">
            <v>1.7089000000000001</v>
          </cell>
        </row>
        <row r="170">
          <cell r="K170">
            <v>30.33</v>
          </cell>
          <cell r="Q170">
            <v>1.6940999999999999</v>
          </cell>
        </row>
        <row r="171">
          <cell r="K171">
            <v>30.234999999999999</v>
          </cell>
          <cell r="Q171">
            <v>1.6888000000000001</v>
          </cell>
        </row>
        <row r="172">
          <cell r="K172">
            <v>31.05</v>
          </cell>
          <cell r="Q172">
            <v>1.7343</v>
          </cell>
        </row>
        <row r="173">
          <cell r="K173">
            <v>29.844999999999999</v>
          </cell>
          <cell r="Q173">
            <v>1.667</v>
          </cell>
        </row>
        <row r="174">
          <cell r="K174">
            <v>30.15</v>
          </cell>
          <cell r="Q174">
            <v>1.6839999999999999</v>
          </cell>
        </row>
        <row r="175">
          <cell r="K175">
            <v>30.04</v>
          </cell>
          <cell r="Q175">
            <v>1.6778999999999999</v>
          </cell>
        </row>
        <row r="176">
          <cell r="K176">
            <v>31.14</v>
          </cell>
          <cell r="Q176">
            <v>1.7393000000000001</v>
          </cell>
        </row>
        <row r="177">
          <cell r="K177">
            <v>31.024999999999999</v>
          </cell>
          <cell r="Q177">
            <v>1.7329000000000001</v>
          </cell>
        </row>
        <row r="178">
          <cell r="K178">
            <v>30.995000000000001</v>
          </cell>
          <cell r="Q178">
            <v>1.7312000000000001</v>
          </cell>
        </row>
        <row r="179">
          <cell r="K179">
            <v>31.254999999999999</v>
          </cell>
          <cell r="Q179">
            <v>1.7457</v>
          </cell>
        </row>
        <row r="180">
          <cell r="K180">
            <v>32.075000000000003</v>
          </cell>
          <cell r="Q180">
            <v>1.7915000000000001</v>
          </cell>
        </row>
        <row r="181">
          <cell r="K181">
            <v>33.305</v>
          </cell>
          <cell r="Q181">
            <v>1.8602000000000001</v>
          </cell>
        </row>
        <row r="182">
          <cell r="K182">
            <v>33.255000000000003</v>
          </cell>
          <cell r="Q182">
            <v>1.8573999999999999</v>
          </cell>
        </row>
        <row r="183">
          <cell r="K183">
            <v>33.674999999999997</v>
          </cell>
          <cell r="Q183">
            <v>1.8809</v>
          </cell>
        </row>
        <row r="184">
          <cell r="K184">
            <v>33.865000000000002</v>
          </cell>
          <cell r="Q184">
            <v>1.8915</v>
          </cell>
        </row>
        <row r="185">
          <cell r="K185">
            <v>33.564999999999998</v>
          </cell>
          <cell r="Q185">
            <v>1.8747</v>
          </cell>
        </row>
        <row r="186">
          <cell r="K186">
            <v>33.475000000000001</v>
          </cell>
          <cell r="Q186">
            <v>1.8696999999999999</v>
          </cell>
        </row>
        <row r="187">
          <cell r="K187">
            <v>33.174999999999997</v>
          </cell>
          <cell r="Q187">
            <v>1.853</v>
          </cell>
        </row>
        <row r="188">
          <cell r="K188">
            <v>33.200000000000003</v>
          </cell>
          <cell r="Q188">
            <v>1.8544</v>
          </cell>
        </row>
        <row r="189">
          <cell r="K189">
            <v>32.94</v>
          </cell>
          <cell r="Q189">
            <v>1.8398000000000001</v>
          </cell>
        </row>
        <row r="190">
          <cell r="K190">
            <v>33.17</v>
          </cell>
          <cell r="Q190">
            <v>1.8527</v>
          </cell>
        </row>
        <row r="191">
          <cell r="K191">
            <v>33.659999999999997</v>
          </cell>
          <cell r="Q191">
            <v>1.8801000000000001</v>
          </cell>
        </row>
        <row r="192">
          <cell r="K192">
            <v>34.06</v>
          </cell>
          <cell r="Q192">
            <v>1.9024000000000001</v>
          </cell>
        </row>
        <row r="193">
          <cell r="K193">
            <v>33.515000000000001</v>
          </cell>
          <cell r="Q193">
            <v>1.8720000000000001</v>
          </cell>
        </row>
        <row r="194">
          <cell r="K194">
            <v>31.46</v>
          </cell>
          <cell r="Q194">
            <v>1.7572000000000001</v>
          </cell>
        </row>
        <row r="195">
          <cell r="K195">
            <v>32.115000000000002</v>
          </cell>
          <cell r="Q195">
            <v>1.7938000000000001</v>
          </cell>
        </row>
        <row r="196">
          <cell r="K196">
            <v>31.484999999999999</v>
          </cell>
          <cell r="Q196">
            <v>1.7585999999999999</v>
          </cell>
        </row>
        <row r="197">
          <cell r="K197">
            <v>31.434999999999999</v>
          </cell>
          <cell r="Q197">
            <v>1.7558</v>
          </cell>
        </row>
        <row r="198">
          <cell r="K198">
            <v>31.13</v>
          </cell>
          <cell r="Q198">
            <v>1.7386999999999999</v>
          </cell>
        </row>
        <row r="199">
          <cell r="K199">
            <v>30.785</v>
          </cell>
          <cell r="Q199">
            <v>1.7195</v>
          </cell>
        </row>
        <row r="200">
          <cell r="K200">
            <v>31.175000000000001</v>
          </cell>
          <cell r="Q200">
            <v>1.7413000000000001</v>
          </cell>
        </row>
        <row r="201">
          <cell r="K201">
            <v>31.17</v>
          </cell>
          <cell r="Q201">
            <v>1.7410000000000001</v>
          </cell>
        </row>
        <row r="202">
          <cell r="K202">
            <v>30.59</v>
          </cell>
          <cell r="Q202">
            <v>1.7085999999999999</v>
          </cell>
        </row>
        <row r="203">
          <cell r="K203">
            <v>29.12</v>
          </cell>
          <cell r="Q203">
            <v>1.4656</v>
          </cell>
        </row>
        <row r="204">
          <cell r="K204">
            <v>28.045000000000002</v>
          </cell>
          <cell r="Q204">
            <v>1.4115</v>
          </cell>
        </row>
        <row r="205">
          <cell r="K205">
            <v>28.175000000000001</v>
          </cell>
          <cell r="Q205">
            <v>1.4179999999999999</v>
          </cell>
        </row>
        <row r="206">
          <cell r="K206">
            <v>28.414999999999999</v>
          </cell>
          <cell r="Q206">
            <v>1.4300999999999999</v>
          </cell>
        </row>
        <row r="207">
          <cell r="K207">
            <v>27.89</v>
          </cell>
          <cell r="Q207">
            <v>1.4036999999999999</v>
          </cell>
        </row>
        <row r="208">
          <cell r="K208">
            <v>27.57</v>
          </cell>
          <cell r="Q208">
            <v>1.3875999999999999</v>
          </cell>
        </row>
        <row r="209">
          <cell r="K209">
            <v>26.995000000000001</v>
          </cell>
          <cell r="Q209">
            <v>1.3586</v>
          </cell>
        </row>
        <row r="210">
          <cell r="K210">
            <v>28.02</v>
          </cell>
          <cell r="Q210">
            <v>1.4101999999999999</v>
          </cell>
        </row>
        <row r="211">
          <cell r="K211">
            <v>27.97</v>
          </cell>
          <cell r="Q211">
            <v>1.4077</v>
          </cell>
        </row>
        <row r="212">
          <cell r="K212">
            <v>28.555</v>
          </cell>
          <cell r="Q212">
            <v>1.4371</v>
          </cell>
        </row>
        <row r="213">
          <cell r="K213">
            <v>28.14</v>
          </cell>
          <cell r="Q213">
            <v>1.4162999999999999</v>
          </cell>
        </row>
        <row r="214">
          <cell r="K214">
            <v>29.1</v>
          </cell>
          <cell r="Q214">
            <v>1.4645999999999999</v>
          </cell>
        </row>
        <row r="215">
          <cell r="K215">
            <v>29.315000000000001</v>
          </cell>
          <cell r="Q215">
            <v>1.4754</v>
          </cell>
        </row>
        <row r="216">
          <cell r="K216">
            <v>30.445</v>
          </cell>
          <cell r="Q216">
            <v>1.5323</v>
          </cell>
        </row>
        <row r="217">
          <cell r="K217">
            <v>30.08</v>
          </cell>
          <cell r="Q217">
            <v>1.5139</v>
          </cell>
        </row>
        <row r="218">
          <cell r="K218">
            <v>29.285</v>
          </cell>
          <cell r="Q218">
            <v>1.4739</v>
          </cell>
        </row>
        <row r="219">
          <cell r="K219">
            <v>29.24</v>
          </cell>
          <cell r="Q219">
            <v>1.4716</v>
          </cell>
        </row>
        <row r="220">
          <cell r="K220">
            <v>28.805</v>
          </cell>
          <cell r="Q220">
            <v>1.4497</v>
          </cell>
        </row>
        <row r="221">
          <cell r="K221">
            <v>29.8</v>
          </cell>
          <cell r="Q221">
            <v>1.4998</v>
          </cell>
        </row>
        <row r="222">
          <cell r="K222">
            <v>30.32</v>
          </cell>
          <cell r="Q222">
            <v>1.526</v>
          </cell>
        </row>
        <row r="223">
          <cell r="K223">
            <v>30.05</v>
          </cell>
          <cell r="Q223">
            <v>1.5124</v>
          </cell>
        </row>
        <row r="224">
          <cell r="K224">
            <v>30.305</v>
          </cell>
          <cell r="Q224">
            <v>1.5251999999999999</v>
          </cell>
        </row>
        <row r="225">
          <cell r="K225">
            <v>30.015000000000001</v>
          </cell>
          <cell r="Q225">
            <v>1.5105999999999999</v>
          </cell>
        </row>
        <row r="226">
          <cell r="K226">
            <v>32.840000000000003</v>
          </cell>
          <cell r="Q226">
            <v>1.6528</v>
          </cell>
        </row>
        <row r="227">
          <cell r="K227">
            <v>33.055</v>
          </cell>
          <cell r="Q227">
            <v>1.6636</v>
          </cell>
        </row>
        <row r="228">
          <cell r="K228">
            <v>34.045000000000002</v>
          </cell>
          <cell r="Q228">
            <v>1.7134</v>
          </cell>
        </row>
        <row r="229">
          <cell r="K229">
            <v>33.270000000000003</v>
          </cell>
          <cell r="Q229">
            <v>1.6744000000000001</v>
          </cell>
        </row>
        <row r="230">
          <cell r="K230">
            <v>33.265000000000001</v>
          </cell>
          <cell r="Q230">
            <v>1.6741999999999999</v>
          </cell>
        </row>
        <row r="231">
          <cell r="K231">
            <v>34.515000000000001</v>
          </cell>
          <cell r="Q231">
            <v>1.7371000000000001</v>
          </cell>
        </row>
        <row r="232">
          <cell r="K232">
            <v>34.47</v>
          </cell>
          <cell r="Q232">
            <v>1.7347999999999999</v>
          </cell>
        </row>
        <row r="233">
          <cell r="K233">
            <v>34.145000000000003</v>
          </cell>
          <cell r="Q233">
            <v>1.7184999999999999</v>
          </cell>
        </row>
        <row r="234">
          <cell r="K234">
            <v>33.895000000000003</v>
          </cell>
          <cell r="Q234">
            <v>1.7059</v>
          </cell>
        </row>
        <row r="235">
          <cell r="K235">
            <v>33.36</v>
          </cell>
          <cell r="Q235">
            <v>1.679</v>
          </cell>
        </row>
        <row r="236">
          <cell r="K236">
            <v>33.9</v>
          </cell>
          <cell r="Q236">
            <v>1.7060999999999999</v>
          </cell>
        </row>
        <row r="237">
          <cell r="K237">
            <v>34.564999999999998</v>
          </cell>
          <cell r="Q237">
            <v>1.7396</v>
          </cell>
        </row>
        <row r="238">
          <cell r="K238">
            <v>34.924999999999997</v>
          </cell>
          <cell r="Q238">
            <v>1.7577</v>
          </cell>
        </row>
        <row r="239">
          <cell r="K239">
            <v>35.19</v>
          </cell>
          <cell r="Q239">
            <v>1.7710999999999999</v>
          </cell>
        </row>
        <row r="240">
          <cell r="K240">
            <v>33.909999999999997</v>
          </cell>
          <cell r="Q240">
            <v>1.7065999999999999</v>
          </cell>
        </row>
        <row r="241">
          <cell r="K241">
            <v>34.82</v>
          </cell>
          <cell r="Q241">
            <v>1.7524</v>
          </cell>
        </row>
        <row r="242">
          <cell r="K242">
            <v>35.225000000000001</v>
          </cell>
          <cell r="Q242">
            <v>1.7727999999999999</v>
          </cell>
        </row>
        <row r="243">
          <cell r="K243">
            <v>34.28</v>
          </cell>
          <cell r="Q243">
            <v>1.7253000000000001</v>
          </cell>
        </row>
        <row r="244">
          <cell r="K244">
            <v>33.86</v>
          </cell>
          <cell r="Q244">
            <v>1.7040999999999999</v>
          </cell>
        </row>
        <row r="245">
          <cell r="K245">
            <v>35.25</v>
          </cell>
          <cell r="Q245">
            <v>1.7741</v>
          </cell>
        </row>
        <row r="246">
          <cell r="K246">
            <v>36.155000000000001</v>
          </cell>
          <cell r="Q246">
            <v>1.8196000000000001</v>
          </cell>
        </row>
        <row r="247">
          <cell r="K247">
            <v>36.774999999999999</v>
          </cell>
          <cell r="Q247">
            <v>1.8508</v>
          </cell>
        </row>
        <row r="248">
          <cell r="K248">
            <v>36.299999999999997</v>
          </cell>
          <cell r="Q248">
            <v>1.8269</v>
          </cell>
        </row>
        <row r="249">
          <cell r="K249">
            <v>36.234999999999999</v>
          </cell>
          <cell r="Q249">
            <v>1.8237000000000001</v>
          </cell>
        </row>
        <row r="250">
          <cell r="K250">
            <v>36.225000000000001</v>
          </cell>
          <cell r="Q250">
            <v>1.8231999999999999</v>
          </cell>
        </row>
        <row r="251">
          <cell r="K251">
            <v>37.185000000000002</v>
          </cell>
          <cell r="Q251">
            <v>1.8714999999999999</v>
          </cell>
        </row>
        <row r="252">
          <cell r="K252">
            <v>36.65</v>
          </cell>
          <cell r="Q252">
            <v>1.8446</v>
          </cell>
        </row>
        <row r="253">
          <cell r="K253">
            <v>36.454999999999998</v>
          </cell>
          <cell r="Q253">
            <v>1.8347</v>
          </cell>
        </row>
        <row r="254">
          <cell r="K254">
            <v>37.674999999999997</v>
          </cell>
          <cell r="Q254">
            <v>1.8960999999999999</v>
          </cell>
        </row>
        <row r="255">
          <cell r="K255">
            <v>37.35</v>
          </cell>
          <cell r="Q255">
            <v>1.8797999999999999</v>
          </cell>
        </row>
        <row r="256">
          <cell r="K256">
            <v>38.590000000000003</v>
          </cell>
          <cell r="Q256">
            <v>1.9421999999999999</v>
          </cell>
        </row>
        <row r="257">
          <cell r="K257">
            <v>38.450000000000003</v>
          </cell>
          <cell r="Q257">
            <v>1.9351</v>
          </cell>
        </row>
        <row r="258">
          <cell r="K258">
            <v>38.68</v>
          </cell>
          <cell r="Q258">
            <v>1.9467000000000001</v>
          </cell>
        </row>
        <row r="259">
          <cell r="K259">
            <v>39.04</v>
          </cell>
          <cell r="Q259">
            <v>1.9648000000000001</v>
          </cell>
        </row>
        <row r="260">
          <cell r="K260">
            <v>38.9</v>
          </cell>
          <cell r="Q260">
            <v>1.9578</v>
          </cell>
        </row>
        <row r="261">
          <cell r="K261">
            <v>38.905000000000001</v>
          </cell>
          <cell r="Q261">
            <v>1.958</v>
          </cell>
        </row>
        <row r="262">
          <cell r="K262">
            <v>39.354999999999997</v>
          </cell>
          <cell r="Q262">
            <v>1.9806999999999999</v>
          </cell>
        </row>
        <row r="263">
          <cell r="K263">
            <v>38.895000000000003</v>
          </cell>
          <cell r="Q263">
            <v>1.9575</v>
          </cell>
        </row>
        <row r="264">
          <cell r="K264">
            <v>38.895000000000003</v>
          </cell>
          <cell r="Q264">
            <v>1.7932999999999999</v>
          </cell>
        </row>
        <row r="265">
          <cell r="K265">
            <v>39.25</v>
          </cell>
          <cell r="Q265">
            <v>1.8096000000000001</v>
          </cell>
        </row>
        <row r="266">
          <cell r="K266">
            <v>39.69</v>
          </cell>
          <cell r="Q266">
            <v>1.8299000000000001</v>
          </cell>
        </row>
        <row r="267">
          <cell r="K267">
            <v>39.909999999999997</v>
          </cell>
          <cell r="Q267">
            <v>1.8401000000000001</v>
          </cell>
        </row>
        <row r="268">
          <cell r="K268">
            <v>39.814999999999998</v>
          </cell>
          <cell r="Q268">
            <v>1.8357000000000001</v>
          </cell>
        </row>
        <row r="269">
          <cell r="K269">
            <v>40.98</v>
          </cell>
          <cell r="Q269">
            <v>1.8894</v>
          </cell>
        </row>
        <row r="270">
          <cell r="K270">
            <v>40.22</v>
          </cell>
          <cell r="Q270">
            <v>1.8544</v>
          </cell>
        </row>
        <row r="271">
          <cell r="K271">
            <v>41.53</v>
          </cell>
          <cell r="Q271">
            <v>1.9148000000000001</v>
          </cell>
        </row>
        <row r="272">
          <cell r="K272">
            <v>41.585000000000001</v>
          </cell>
          <cell r="Q272">
            <v>1.9173</v>
          </cell>
        </row>
        <row r="273">
          <cell r="K273">
            <v>42.01</v>
          </cell>
          <cell r="Q273">
            <v>1.9369000000000001</v>
          </cell>
        </row>
        <row r="274">
          <cell r="K274">
            <v>41.4</v>
          </cell>
          <cell r="Q274">
            <v>1.9088000000000001</v>
          </cell>
        </row>
        <row r="275">
          <cell r="K275">
            <v>39.74</v>
          </cell>
          <cell r="Q275">
            <v>1.8322000000000001</v>
          </cell>
        </row>
        <row r="276">
          <cell r="K276">
            <v>39.155000000000001</v>
          </cell>
          <cell r="Q276">
            <v>1.8052999999999999</v>
          </cell>
        </row>
        <row r="277">
          <cell r="K277">
            <v>39.630000000000003</v>
          </cell>
          <cell r="Q277">
            <v>1.8271999999999999</v>
          </cell>
        </row>
        <row r="278">
          <cell r="K278">
            <v>40.344999999999999</v>
          </cell>
          <cell r="Q278">
            <v>1.8601000000000001</v>
          </cell>
        </row>
        <row r="279">
          <cell r="K279">
            <v>39.75</v>
          </cell>
          <cell r="Q279">
            <v>1.8327</v>
          </cell>
        </row>
        <row r="280">
          <cell r="K280">
            <v>40.704999999999998</v>
          </cell>
          <cell r="Q280">
            <v>1.8767</v>
          </cell>
        </row>
        <row r="281">
          <cell r="K281">
            <v>41.405000000000001</v>
          </cell>
          <cell r="Q281">
            <v>1.909</v>
          </cell>
        </row>
        <row r="282">
          <cell r="K282">
            <v>43.325000000000003</v>
          </cell>
          <cell r="Q282">
            <v>1.9975000000000001</v>
          </cell>
        </row>
        <row r="283">
          <cell r="K283">
            <v>42.424999999999997</v>
          </cell>
          <cell r="Q283">
            <v>1.956</v>
          </cell>
        </row>
        <row r="284">
          <cell r="K284">
            <v>43.55</v>
          </cell>
          <cell r="Q284">
            <v>2.0078999999999998</v>
          </cell>
        </row>
        <row r="285">
          <cell r="K285">
            <v>44.295000000000002</v>
          </cell>
          <cell r="Q285">
            <v>2.0421999999999998</v>
          </cell>
        </row>
        <row r="286">
          <cell r="K286">
            <v>44.905000000000001</v>
          </cell>
          <cell r="Q286">
            <v>2.0703999999999998</v>
          </cell>
        </row>
        <row r="287">
          <cell r="K287">
            <v>44.02</v>
          </cell>
          <cell r="Q287">
            <v>2.0295999999999998</v>
          </cell>
        </row>
        <row r="288">
          <cell r="K288">
            <v>44.24</v>
          </cell>
          <cell r="Q288">
            <v>2.0396999999999998</v>
          </cell>
        </row>
        <row r="289">
          <cell r="K289">
            <v>45.145000000000003</v>
          </cell>
          <cell r="Q289">
            <v>2.0813999999999999</v>
          </cell>
        </row>
        <row r="290">
          <cell r="K290">
            <v>45.204999999999998</v>
          </cell>
          <cell r="Q290">
            <v>2.0842000000000001</v>
          </cell>
        </row>
        <row r="291">
          <cell r="K291">
            <v>44.195</v>
          </cell>
          <cell r="Q291">
            <v>2.0375999999999999</v>
          </cell>
        </row>
        <row r="292">
          <cell r="K292">
            <v>45.854999999999997</v>
          </cell>
          <cell r="Q292">
            <v>2.1141999999999999</v>
          </cell>
        </row>
        <row r="293">
          <cell r="K293">
            <v>45.685000000000002</v>
          </cell>
          <cell r="Q293">
            <v>2.1063000000000001</v>
          </cell>
        </row>
        <row r="294">
          <cell r="K294">
            <v>45.314999999999998</v>
          </cell>
          <cell r="Q294">
            <v>2.0893000000000002</v>
          </cell>
        </row>
        <row r="295">
          <cell r="K295">
            <v>45.15</v>
          </cell>
          <cell r="Q295">
            <v>2.0817000000000001</v>
          </cell>
        </row>
        <row r="296">
          <cell r="K296">
            <v>45.95</v>
          </cell>
          <cell r="Q296">
            <v>2.1185</v>
          </cell>
        </row>
        <row r="297">
          <cell r="K297">
            <v>47.14</v>
          </cell>
          <cell r="Q297">
            <v>2.1734</v>
          </cell>
        </row>
        <row r="298">
          <cell r="K298">
            <v>47.325000000000003</v>
          </cell>
          <cell r="Q298">
            <v>2.1819000000000002</v>
          </cell>
        </row>
        <row r="299">
          <cell r="K299">
            <v>46.145000000000003</v>
          </cell>
          <cell r="Q299">
            <v>2.1274999999999999</v>
          </cell>
        </row>
        <row r="300">
          <cell r="K300">
            <v>46.375</v>
          </cell>
          <cell r="Q300">
            <v>2.1381000000000001</v>
          </cell>
        </row>
        <row r="301">
          <cell r="K301">
            <v>44.604999999999997</v>
          </cell>
          <cell r="Q301">
            <v>2.0565000000000002</v>
          </cell>
        </row>
        <row r="302">
          <cell r="K302">
            <v>45.875</v>
          </cell>
          <cell r="Q302">
            <v>2.1151</v>
          </cell>
        </row>
        <row r="303">
          <cell r="K303">
            <v>45.6</v>
          </cell>
          <cell r="Q303">
            <v>2.1023999999999998</v>
          </cell>
        </row>
        <row r="304">
          <cell r="K304">
            <v>46.83</v>
          </cell>
          <cell r="Q304">
            <v>2.1591</v>
          </cell>
        </row>
        <row r="305">
          <cell r="K305">
            <v>47.225000000000001</v>
          </cell>
          <cell r="Q305">
            <v>2.1772999999999998</v>
          </cell>
        </row>
        <row r="306">
          <cell r="K306">
            <v>47.87</v>
          </cell>
          <cell r="Q306">
            <v>2.2071000000000001</v>
          </cell>
        </row>
        <row r="307">
          <cell r="K307">
            <v>48.854999999999997</v>
          </cell>
          <cell r="Q307">
            <v>2.2524999999999999</v>
          </cell>
        </row>
        <row r="308">
          <cell r="K308">
            <v>49.07</v>
          </cell>
          <cell r="Q308">
            <v>2.2624</v>
          </cell>
        </row>
        <row r="309">
          <cell r="K309">
            <v>48.36</v>
          </cell>
          <cell r="Q309">
            <v>2.2296999999999998</v>
          </cell>
        </row>
        <row r="310">
          <cell r="K310">
            <v>48.055</v>
          </cell>
          <cell r="Q310">
            <v>2.2155999999999998</v>
          </cell>
        </row>
        <row r="311">
          <cell r="K311">
            <v>48.174999999999997</v>
          </cell>
          <cell r="Q311">
            <v>2.2210999999999999</v>
          </cell>
        </row>
        <row r="312">
          <cell r="K312">
            <v>48.8</v>
          </cell>
          <cell r="Q312">
            <v>2.2498999999999998</v>
          </cell>
        </row>
        <row r="313">
          <cell r="K313">
            <v>48.64</v>
          </cell>
          <cell r="Q313">
            <v>2.2425999999999999</v>
          </cell>
        </row>
        <row r="314">
          <cell r="K314">
            <v>50.914999999999999</v>
          </cell>
          <cell r="Q314">
            <v>2.3475000000000001</v>
          </cell>
        </row>
        <row r="315">
          <cell r="K315">
            <v>52.83</v>
          </cell>
          <cell r="Q315">
            <v>2.4357000000000002</v>
          </cell>
        </row>
        <row r="316">
          <cell r="K316">
            <v>53.534999999999997</v>
          </cell>
          <cell r="Q316">
            <v>2.4681999999999999</v>
          </cell>
        </row>
        <row r="317">
          <cell r="K317">
            <v>53.335000000000001</v>
          </cell>
          <cell r="Q317">
            <v>2.4590000000000001</v>
          </cell>
        </row>
        <row r="318">
          <cell r="K318">
            <v>53.825000000000003</v>
          </cell>
          <cell r="Q318">
            <v>2.4815999999999998</v>
          </cell>
        </row>
        <row r="319">
          <cell r="K319">
            <v>51.594999999999999</v>
          </cell>
          <cell r="Q319">
            <v>2.3788</v>
          </cell>
        </row>
        <row r="320">
          <cell r="K320">
            <v>53.67</v>
          </cell>
          <cell r="Q320">
            <v>2.4744999999999999</v>
          </cell>
        </row>
        <row r="321">
          <cell r="K321">
            <v>54.465000000000003</v>
          </cell>
          <cell r="Q321">
            <v>2.5110999999999999</v>
          </cell>
        </row>
        <row r="322">
          <cell r="K322">
            <v>52.755000000000003</v>
          </cell>
          <cell r="Q322">
            <v>2.4323000000000001</v>
          </cell>
        </row>
        <row r="323">
          <cell r="K323">
            <v>50.954999999999998</v>
          </cell>
          <cell r="Q323">
            <v>2.3492999999999999</v>
          </cell>
        </row>
        <row r="324">
          <cell r="K324">
            <v>52.55</v>
          </cell>
          <cell r="Q324">
            <v>2.4228000000000001</v>
          </cell>
        </row>
        <row r="325">
          <cell r="K325">
            <v>51.454999999999998</v>
          </cell>
          <cell r="Q325">
            <v>2.3723000000000001</v>
          </cell>
        </row>
        <row r="326">
          <cell r="K326">
            <v>52.12</v>
          </cell>
          <cell r="Q326">
            <v>2.403</v>
          </cell>
        </row>
        <row r="327">
          <cell r="K327">
            <v>54.484999999999999</v>
          </cell>
          <cell r="Q327">
            <v>2.2999000000000001</v>
          </cell>
        </row>
        <row r="328">
          <cell r="K328">
            <v>54.57</v>
          </cell>
          <cell r="Q328">
            <v>2.3033999999999999</v>
          </cell>
        </row>
        <row r="329">
          <cell r="K329">
            <v>54.11</v>
          </cell>
          <cell r="Q329">
            <v>2.2839999999999998</v>
          </cell>
        </row>
        <row r="330">
          <cell r="K330">
            <v>55.055</v>
          </cell>
          <cell r="Q330">
            <v>2.3239000000000001</v>
          </cell>
        </row>
        <row r="331">
          <cell r="K331">
            <v>54.905000000000001</v>
          </cell>
          <cell r="Q331">
            <v>2.3176000000000001</v>
          </cell>
        </row>
        <row r="332">
          <cell r="K332">
            <v>54.46</v>
          </cell>
          <cell r="Q332">
            <v>2.2988</v>
          </cell>
        </row>
        <row r="333">
          <cell r="K333">
            <v>54.82</v>
          </cell>
          <cell r="Q333">
            <v>2.3140000000000001</v>
          </cell>
        </row>
        <row r="334">
          <cell r="K334">
            <v>55.36</v>
          </cell>
          <cell r="Q334">
            <v>2.3368000000000002</v>
          </cell>
        </row>
        <row r="335">
          <cell r="K335">
            <v>55.924999999999997</v>
          </cell>
          <cell r="Q335">
            <v>2.3605999999999998</v>
          </cell>
        </row>
        <row r="336">
          <cell r="K336">
            <v>56.37</v>
          </cell>
          <cell r="Q336">
            <v>2.3794</v>
          </cell>
        </row>
        <row r="337">
          <cell r="K337">
            <v>56.27</v>
          </cell>
          <cell r="Q337">
            <v>2.3752</v>
          </cell>
        </row>
        <row r="338">
          <cell r="K338">
            <v>57.755000000000003</v>
          </cell>
          <cell r="Q338">
            <v>2.4379</v>
          </cell>
        </row>
        <row r="339">
          <cell r="K339">
            <v>58.604999999999997</v>
          </cell>
          <cell r="Q339">
            <v>2.4738000000000002</v>
          </cell>
        </row>
        <row r="340">
          <cell r="K340">
            <v>58.85</v>
          </cell>
          <cell r="Q340">
            <v>2.4841000000000002</v>
          </cell>
        </row>
        <row r="341">
          <cell r="K341">
            <v>58.54</v>
          </cell>
          <cell r="Q341">
            <v>2.4710000000000001</v>
          </cell>
        </row>
        <row r="342">
          <cell r="K342">
            <v>56.164999999999999</v>
          </cell>
          <cell r="Q342">
            <v>2.3708</v>
          </cell>
        </row>
        <row r="343">
          <cell r="K343">
            <v>61.945</v>
          </cell>
          <cell r="Q343">
            <v>2.6147999999999998</v>
          </cell>
        </row>
        <row r="344">
          <cell r="K344">
            <v>61.575000000000003</v>
          </cell>
          <cell r="Q344">
            <v>2.5991</v>
          </cell>
        </row>
        <row r="345">
          <cell r="K345">
            <v>59.02</v>
          </cell>
          <cell r="Q345">
            <v>2.4912999999999998</v>
          </cell>
        </row>
        <row r="346">
          <cell r="K346">
            <v>59.99</v>
          </cell>
          <cell r="Q346">
            <v>2.5322</v>
          </cell>
        </row>
        <row r="347">
          <cell r="K347">
            <v>60.055</v>
          </cell>
          <cell r="Q347">
            <v>2.5350000000000001</v>
          </cell>
        </row>
        <row r="348">
          <cell r="K348">
            <v>58.39</v>
          </cell>
          <cell r="Q348">
            <v>2.4647000000000001</v>
          </cell>
        </row>
        <row r="349">
          <cell r="K349">
            <v>57.204999999999998</v>
          </cell>
          <cell r="Q349">
            <v>2.4146999999999998</v>
          </cell>
        </row>
        <row r="350">
          <cell r="K350">
            <v>54.895000000000003</v>
          </cell>
          <cell r="Q350">
            <v>2.3172000000000001</v>
          </cell>
        </row>
        <row r="351">
          <cell r="K351">
            <v>55.195</v>
          </cell>
          <cell r="Q351">
            <v>2.3298000000000001</v>
          </cell>
        </row>
        <row r="352">
          <cell r="K352">
            <v>58.69</v>
          </cell>
          <cell r="Q352">
            <v>2.4773999999999998</v>
          </cell>
        </row>
        <row r="353">
          <cell r="K353">
            <v>57.06</v>
          </cell>
          <cell r="Q353">
            <v>2.4085999999999999</v>
          </cell>
        </row>
        <row r="354">
          <cell r="K354">
            <v>55.47</v>
          </cell>
          <cell r="Q354">
            <v>2.3414000000000001</v>
          </cell>
        </row>
        <row r="355">
          <cell r="K355">
            <v>58.17</v>
          </cell>
          <cell r="Q355">
            <v>2.4554</v>
          </cell>
        </row>
        <row r="356">
          <cell r="K356">
            <v>58.41</v>
          </cell>
          <cell r="Q356">
            <v>2.4655</v>
          </cell>
        </row>
        <row r="357">
          <cell r="K357">
            <v>57.81</v>
          </cell>
          <cell r="Q357">
            <v>2.4401999999999999</v>
          </cell>
        </row>
        <row r="358">
          <cell r="K358">
            <v>54.914999999999999</v>
          </cell>
          <cell r="Q358">
            <v>2.3180000000000001</v>
          </cell>
        </row>
        <row r="359">
          <cell r="K359">
            <v>51.56</v>
          </cell>
          <cell r="Q359">
            <v>2.1764000000000001</v>
          </cell>
        </row>
        <row r="360">
          <cell r="K360">
            <v>54.325000000000003</v>
          </cell>
          <cell r="Q360">
            <v>2.2930999999999999</v>
          </cell>
        </row>
        <row r="361">
          <cell r="K361">
            <v>55.73</v>
          </cell>
          <cell r="Q361">
            <v>2.3523999999999998</v>
          </cell>
        </row>
        <row r="362">
          <cell r="K362">
            <v>55.67</v>
          </cell>
          <cell r="Q362">
            <v>2.3498999999999999</v>
          </cell>
        </row>
        <row r="363">
          <cell r="K363">
            <v>56.74</v>
          </cell>
          <cell r="Q363">
            <v>2.395</v>
          </cell>
        </row>
        <row r="364">
          <cell r="K364">
            <v>58.395000000000003</v>
          </cell>
          <cell r="Q364">
            <v>2.4649000000000001</v>
          </cell>
        </row>
        <row r="365">
          <cell r="K365">
            <v>60.5</v>
          </cell>
          <cell r="Q365">
            <v>2.5537999999999998</v>
          </cell>
        </row>
        <row r="366">
          <cell r="K366">
            <v>60.045000000000002</v>
          </cell>
          <cell r="Q366">
            <v>2.5346000000000002</v>
          </cell>
        </row>
        <row r="367">
          <cell r="K367">
            <v>58.79</v>
          </cell>
          <cell r="Q367">
            <v>2.4815999999999998</v>
          </cell>
        </row>
        <row r="368">
          <cell r="K368">
            <v>61.38</v>
          </cell>
          <cell r="Q368">
            <v>2.5909</v>
          </cell>
        </row>
        <row r="369">
          <cell r="K369">
            <v>61.67</v>
          </cell>
          <cell r="Q369">
            <v>2.6031</v>
          </cell>
        </row>
        <row r="370">
          <cell r="K370">
            <v>64</v>
          </cell>
          <cell r="Q370">
            <v>2.7014999999999998</v>
          </cell>
        </row>
        <row r="371">
          <cell r="K371">
            <v>66.204999999999998</v>
          </cell>
          <cell r="Q371">
            <v>2.7946</v>
          </cell>
        </row>
        <row r="372">
          <cell r="K372">
            <v>65.704999999999998</v>
          </cell>
          <cell r="Q372">
            <v>2.7734999999999999</v>
          </cell>
        </row>
        <row r="373">
          <cell r="K373">
            <v>67.064999999999998</v>
          </cell>
          <cell r="Q373">
            <v>2.8309000000000002</v>
          </cell>
        </row>
        <row r="374">
          <cell r="K374">
            <v>64.944999999999993</v>
          </cell>
          <cell r="Q374">
            <v>2.7414000000000001</v>
          </cell>
        </row>
        <row r="375">
          <cell r="K375">
            <v>65.319999999999993</v>
          </cell>
          <cell r="Q375">
            <v>2.7572000000000001</v>
          </cell>
        </row>
        <row r="376">
          <cell r="K376">
            <v>68.47</v>
          </cell>
          <cell r="Q376">
            <v>2.8902000000000001</v>
          </cell>
        </row>
        <row r="377">
          <cell r="K377">
            <v>68.064999999999998</v>
          </cell>
          <cell r="Q377">
            <v>2.8731</v>
          </cell>
        </row>
        <row r="378">
          <cell r="K378">
            <v>66.745005000000006</v>
          </cell>
          <cell r="Q378">
            <v>2.8174000000000001</v>
          </cell>
        </row>
        <row r="379">
          <cell r="K379">
            <v>66.805000000000007</v>
          </cell>
          <cell r="Q379">
            <v>2.8199000000000001</v>
          </cell>
        </row>
        <row r="380">
          <cell r="K380">
            <v>66.22</v>
          </cell>
          <cell r="Q380">
            <v>2.7951999999999999</v>
          </cell>
        </row>
        <row r="381">
          <cell r="K381">
            <v>67.760000000000005</v>
          </cell>
          <cell r="Q381">
            <v>2.8601999999999999</v>
          </cell>
        </row>
        <row r="382">
          <cell r="K382">
            <v>68.11</v>
          </cell>
          <cell r="Q382">
            <v>2.875</v>
          </cell>
        </row>
        <row r="383">
          <cell r="K383">
            <v>70.084999999999994</v>
          </cell>
          <cell r="Q383">
            <v>2.9582999999999999</v>
          </cell>
        </row>
        <row r="384">
          <cell r="K384">
            <v>72.31</v>
          </cell>
          <cell r="Q384">
            <v>3.0522999999999998</v>
          </cell>
        </row>
        <row r="385">
          <cell r="K385">
            <v>71.34</v>
          </cell>
          <cell r="Q385">
            <v>3.0112999999999999</v>
          </cell>
        </row>
        <row r="386">
          <cell r="K386">
            <v>71.099999999999994</v>
          </cell>
          <cell r="Q386">
            <v>3.0011999999999999</v>
          </cell>
        </row>
        <row r="387">
          <cell r="K387">
            <v>73.355005000000006</v>
          </cell>
          <cell r="Q387">
            <v>3.0964</v>
          </cell>
        </row>
        <row r="388">
          <cell r="K388">
            <v>73.665000000000006</v>
          </cell>
          <cell r="Q388">
            <v>3.1095000000000002</v>
          </cell>
        </row>
        <row r="389">
          <cell r="K389">
            <v>72.25</v>
          </cell>
          <cell r="Q389">
            <v>3.0497000000000001</v>
          </cell>
        </row>
        <row r="390">
          <cell r="K390">
            <v>73.400000000000006</v>
          </cell>
          <cell r="Q390">
            <v>2.8368000000000002</v>
          </cell>
        </row>
        <row r="391">
          <cell r="K391">
            <v>73.489999999999995</v>
          </cell>
          <cell r="Q391">
            <v>2.8401999999999998</v>
          </cell>
        </row>
        <row r="392">
          <cell r="K392">
            <v>73.19</v>
          </cell>
          <cell r="Q392">
            <v>2.8285999999999998</v>
          </cell>
        </row>
        <row r="393">
          <cell r="K393">
            <v>74.67</v>
          </cell>
          <cell r="Q393">
            <v>2.8858000000000001</v>
          </cell>
        </row>
        <row r="394">
          <cell r="K394">
            <v>76.739999999999995</v>
          </cell>
          <cell r="Q394">
            <v>2.9658000000000002</v>
          </cell>
        </row>
        <row r="395">
          <cell r="K395">
            <v>74.290000000000006</v>
          </cell>
          <cell r="Q395">
            <v>2.8711000000000002</v>
          </cell>
        </row>
        <row r="396">
          <cell r="K396">
            <v>75.75</v>
          </cell>
          <cell r="Q396">
            <v>2.9276</v>
          </cell>
        </row>
        <row r="397">
          <cell r="K397">
            <v>77.44</v>
          </cell>
          <cell r="Q397">
            <v>2.9929000000000001</v>
          </cell>
        </row>
        <row r="398">
          <cell r="K398">
            <v>77.02</v>
          </cell>
          <cell r="Q398">
            <v>2.9767000000000001</v>
          </cell>
        </row>
        <row r="399">
          <cell r="K399">
            <v>78.41</v>
          </cell>
          <cell r="Q399">
            <v>3.0304000000000002</v>
          </cell>
        </row>
        <row r="400">
          <cell r="K400">
            <v>79.28</v>
          </cell>
          <cell r="Q400">
            <v>3.0640000000000001</v>
          </cell>
        </row>
        <row r="401">
          <cell r="K401">
            <v>78.02</v>
          </cell>
          <cell r="Q401">
            <v>3.0152999999999999</v>
          </cell>
        </row>
        <row r="402">
          <cell r="K402">
            <v>76.06</v>
          </cell>
          <cell r="Q402">
            <v>2.9396</v>
          </cell>
        </row>
        <row r="403">
          <cell r="K403">
            <v>76.83</v>
          </cell>
          <cell r="Q403">
            <v>2.9693000000000001</v>
          </cell>
        </row>
        <row r="404">
          <cell r="K404">
            <v>69.81</v>
          </cell>
          <cell r="Q404">
            <v>2.698</v>
          </cell>
        </row>
        <row r="405">
          <cell r="K405">
            <v>69.53</v>
          </cell>
          <cell r="Q405">
            <v>2.6871999999999998</v>
          </cell>
        </row>
        <row r="406">
          <cell r="K406">
            <v>74.77</v>
          </cell>
          <cell r="Q406">
            <v>2.8896999999999999</v>
          </cell>
        </row>
        <row r="407">
          <cell r="K407">
            <v>73.47</v>
          </cell>
          <cell r="Q407">
            <v>2.8395000000000001</v>
          </cell>
        </row>
        <row r="408">
          <cell r="K408">
            <v>74.260000000000005</v>
          </cell>
          <cell r="Q408">
            <v>2.87</v>
          </cell>
        </row>
        <row r="409">
          <cell r="K409">
            <v>72.5</v>
          </cell>
          <cell r="Q409">
            <v>2.802</v>
          </cell>
        </row>
        <row r="410">
          <cell r="K410">
            <v>74.48</v>
          </cell>
          <cell r="Q410">
            <v>2.8784999999999998</v>
          </cell>
        </row>
        <row r="411">
          <cell r="K411">
            <v>70.09</v>
          </cell>
          <cell r="Q411">
            <v>2.7088000000000001</v>
          </cell>
        </row>
        <row r="412">
          <cell r="K412">
            <v>73.239999999999995</v>
          </cell>
          <cell r="Q412">
            <v>2.8306</v>
          </cell>
        </row>
        <row r="413">
          <cell r="K413">
            <v>70.349999999999994</v>
          </cell>
          <cell r="Q413">
            <v>2.7189000000000001</v>
          </cell>
        </row>
        <row r="414">
          <cell r="K414">
            <v>73.989999999999995</v>
          </cell>
          <cell r="Q414">
            <v>2.8595999999999999</v>
          </cell>
        </row>
        <row r="415">
          <cell r="K415">
            <v>73.209999999999994</v>
          </cell>
          <cell r="Q415">
            <v>2.8294000000000001</v>
          </cell>
        </row>
        <row r="416">
          <cell r="K416">
            <v>78.87</v>
          </cell>
          <cell r="Q416">
            <v>3.0482</v>
          </cell>
        </row>
        <row r="417">
          <cell r="K417">
            <v>75.06</v>
          </cell>
          <cell r="Q417">
            <v>2.9009</v>
          </cell>
        </row>
        <row r="418">
          <cell r="K418">
            <v>72.540000000000006</v>
          </cell>
          <cell r="Q418">
            <v>2.8035000000000001</v>
          </cell>
        </row>
        <row r="419">
          <cell r="K419">
            <v>71.13</v>
          </cell>
          <cell r="Q419">
            <v>2.7490000000000001</v>
          </cell>
        </row>
        <row r="420">
          <cell r="K420">
            <v>64.069999999999993</v>
          </cell>
          <cell r="Q420">
            <v>2.4762</v>
          </cell>
        </row>
        <row r="421">
          <cell r="K421">
            <v>64.900000000000006</v>
          </cell>
          <cell r="Q421">
            <v>2.5082</v>
          </cell>
        </row>
        <row r="422">
          <cell r="K422">
            <v>65.87</v>
          </cell>
          <cell r="Q422">
            <v>2.5457000000000001</v>
          </cell>
        </row>
        <row r="423">
          <cell r="K423">
            <v>63.09</v>
          </cell>
          <cell r="Q423">
            <v>2.4382999999999999</v>
          </cell>
        </row>
        <row r="424">
          <cell r="K424">
            <v>64.44</v>
          </cell>
          <cell r="Q424">
            <v>2.4904999999999999</v>
          </cell>
        </row>
        <row r="425">
          <cell r="K425">
            <v>65.349999999999994</v>
          </cell>
          <cell r="Q425">
            <v>2.5255999999999998</v>
          </cell>
        </row>
        <row r="426">
          <cell r="K426">
            <v>67.930000000000007</v>
          </cell>
          <cell r="Q426">
            <v>2.6253000000000002</v>
          </cell>
        </row>
        <row r="427">
          <cell r="K427">
            <v>66.16</v>
          </cell>
          <cell r="Q427">
            <v>2.5569000000000002</v>
          </cell>
        </row>
        <row r="428">
          <cell r="K428">
            <v>68.06</v>
          </cell>
          <cell r="Q428">
            <v>2.6303999999999998</v>
          </cell>
        </row>
        <row r="429">
          <cell r="K429">
            <v>66.91</v>
          </cell>
          <cell r="Q429">
            <v>2.5859000000000001</v>
          </cell>
        </row>
        <row r="430">
          <cell r="K430">
            <v>64.61</v>
          </cell>
          <cell r="Q430">
            <v>2.4969999999999999</v>
          </cell>
        </row>
        <row r="431">
          <cell r="K431">
            <v>66.36</v>
          </cell>
          <cell r="Q431">
            <v>2.5647000000000002</v>
          </cell>
        </row>
        <row r="432">
          <cell r="K432">
            <v>69.540000000000006</v>
          </cell>
          <cell r="Q432">
            <v>2.6876000000000002</v>
          </cell>
        </row>
        <row r="433">
          <cell r="K433">
            <v>68.150000000000006</v>
          </cell>
          <cell r="Q433">
            <v>2.6337999999999999</v>
          </cell>
        </row>
        <row r="434">
          <cell r="K434">
            <v>70.73</v>
          </cell>
          <cell r="Q434">
            <v>2.7336</v>
          </cell>
        </row>
        <row r="435">
          <cell r="K435">
            <v>71.06</v>
          </cell>
          <cell r="Q435">
            <v>2.7463000000000002</v>
          </cell>
        </row>
        <row r="436">
          <cell r="K436">
            <v>71.78</v>
          </cell>
          <cell r="Q436">
            <v>2.7740999999999998</v>
          </cell>
        </row>
        <row r="437">
          <cell r="K437">
            <v>73.5</v>
          </cell>
          <cell r="Q437">
            <v>2.8405999999999998</v>
          </cell>
        </row>
        <row r="438">
          <cell r="K438">
            <v>73.52</v>
          </cell>
          <cell r="Q438">
            <v>2.8414000000000001</v>
          </cell>
        </row>
        <row r="439">
          <cell r="K439">
            <v>73.92</v>
          </cell>
          <cell r="Q439">
            <v>2.8567999999999998</v>
          </cell>
        </row>
        <row r="440">
          <cell r="K440">
            <v>72.38</v>
          </cell>
          <cell r="Q440">
            <v>2.7972999999999999</v>
          </cell>
        </row>
        <row r="441">
          <cell r="K441">
            <v>75.03</v>
          </cell>
          <cell r="Q441">
            <v>2.8997000000000002</v>
          </cell>
        </row>
        <row r="442">
          <cell r="K442">
            <v>76.650000000000006</v>
          </cell>
          <cell r="Q442">
            <v>2.9624000000000001</v>
          </cell>
        </row>
        <row r="443">
          <cell r="K443">
            <v>77.37</v>
          </cell>
          <cell r="Q443">
            <v>2.9902000000000002</v>
          </cell>
        </row>
        <row r="444">
          <cell r="K444">
            <v>70.69</v>
          </cell>
          <cell r="Q444">
            <v>2.7320000000000002</v>
          </cell>
        </row>
        <row r="445">
          <cell r="K445">
            <v>69.7</v>
          </cell>
          <cell r="Q445">
            <v>2.6938</v>
          </cell>
        </row>
        <row r="446">
          <cell r="K446">
            <v>69.290000000000006</v>
          </cell>
          <cell r="Q446">
            <v>2.6779000000000002</v>
          </cell>
        </row>
        <row r="447">
          <cell r="K447">
            <v>70.33</v>
          </cell>
          <cell r="Q447">
            <v>2.7181000000000002</v>
          </cell>
        </row>
        <row r="448">
          <cell r="K448">
            <v>72.78</v>
          </cell>
          <cell r="Q448">
            <v>2.8128000000000002</v>
          </cell>
        </row>
        <row r="449">
          <cell r="K449">
            <v>74.010000000000005</v>
          </cell>
          <cell r="Q449">
            <v>2.8603000000000001</v>
          </cell>
        </row>
        <row r="450">
          <cell r="K450">
            <v>74.97</v>
          </cell>
          <cell r="Q450">
            <v>2.8974000000000002</v>
          </cell>
        </row>
        <row r="451">
          <cell r="K451">
            <v>73.75</v>
          </cell>
          <cell r="Q451">
            <v>2.8502999999999998</v>
          </cell>
        </row>
        <row r="452">
          <cell r="K452">
            <v>74.37</v>
          </cell>
          <cell r="Q452">
            <v>2.8742000000000001</v>
          </cell>
        </row>
        <row r="453">
          <cell r="K453">
            <v>73.459999999999994</v>
          </cell>
          <cell r="Q453">
            <v>2.6787000000000001</v>
          </cell>
        </row>
        <row r="454">
          <cell r="K454">
            <v>75.36</v>
          </cell>
          <cell r="Q454">
            <v>2.7480000000000002</v>
          </cell>
        </row>
        <row r="455">
          <cell r="K455">
            <v>76.81</v>
          </cell>
          <cell r="Q455">
            <v>2.8008000000000002</v>
          </cell>
        </row>
        <row r="456">
          <cell r="K456">
            <v>74.31</v>
          </cell>
          <cell r="Q456">
            <v>2.7097000000000002</v>
          </cell>
        </row>
        <row r="457">
          <cell r="K457">
            <v>71.930000000000007</v>
          </cell>
          <cell r="Q457">
            <v>2.6229</v>
          </cell>
        </row>
        <row r="458">
          <cell r="K458">
            <v>71.150000000000006</v>
          </cell>
          <cell r="Q458">
            <v>2.5943999999999998</v>
          </cell>
        </row>
        <row r="459">
          <cell r="K459">
            <v>72.84</v>
          </cell>
          <cell r="Q459">
            <v>2.6560999999999999</v>
          </cell>
        </row>
        <row r="460">
          <cell r="K460">
            <v>72.150000000000006</v>
          </cell>
          <cell r="Q460">
            <v>2.6309</v>
          </cell>
        </row>
        <row r="461">
          <cell r="K461">
            <v>69.83</v>
          </cell>
          <cell r="Q461">
            <v>2.5463</v>
          </cell>
        </row>
        <row r="462">
          <cell r="K462">
            <v>72.599999999999994</v>
          </cell>
          <cell r="Q462">
            <v>2.6473</v>
          </cell>
        </row>
        <row r="463">
          <cell r="K463">
            <v>68.319999999999993</v>
          </cell>
          <cell r="Q463">
            <v>2.4912000000000001</v>
          </cell>
        </row>
        <row r="464">
          <cell r="K464">
            <v>64.14</v>
          </cell>
          <cell r="Q464">
            <v>2.3388</v>
          </cell>
        </row>
        <row r="465">
          <cell r="K465">
            <v>60.03</v>
          </cell>
          <cell r="Q465">
            <v>2.1890000000000001</v>
          </cell>
        </row>
        <row r="466">
          <cell r="K466">
            <v>59.55</v>
          </cell>
          <cell r="Q466">
            <v>2.1715</v>
          </cell>
        </row>
        <row r="467">
          <cell r="K467">
            <v>58.12</v>
          </cell>
          <cell r="Q467">
            <v>2.1193</v>
          </cell>
        </row>
        <row r="468">
          <cell r="K468">
            <v>58.36</v>
          </cell>
          <cell r="Q468">
            <v>2.1280999999999999</v>
          </cell>
        </row>
        <row r="469">
          <cell r="K469">
            <v>64.78</v>
          </cell>
          <cell r="Q469">
            <v>2.3622000000000001</v>
          </cell>
        </row>
        <row r="470">
          <cell r="K470">
            <v>63.57</v>
          </cell>
          <cell r="Q470">
            <v>2.3180000000000001</v>
          </cell>
        </row>
        <row r="471">
          <cell r="K471">
            <v>65.09</v>
          </cell>
          <cell r="Q471">
            <v>2.3734999999999999</v>
          </cell>
        </row>
        <row r="472">
          <cell r="K472">
            <v>64.11</v>
          </cell>
          <cell r="Q472">
            <v>2.3376999999999999</v>
          </cell>
        </row>
        <row r="473">
          <cell r="K473">
            <v>63.8</v>
          </cell>
          <cell r="Q473">
            <v>2.3264</v>
          </cell>
        </row>
        <row r="474">
          <cell r="K474">
            <v>60.2</v>
          </cell>
          <cell r="Q474">
            <v>2.1951999999999998</v>
          </cell>
        </row>
        <row r="475">
          <cell r="K475">
            <v>62.69</v>
          </cell>
          <cell r="Q475">
            <v>2.286</v>
          </cell>
        </row>
        <row r="476">
          <cell r="K476">
            <v>64.319999999999993</v>
          </cell>
          <cell r="Q476">
            <v>2.3454000000000002</v>
          </cell>
        </row>
        <row r="477">
          <cell r="K477">
            <v>62</v>
          </cell>
          <cell r="Q477">
            <v>2.2608000000000001</v>
          </cell>
        </row>
        <row r="478">
          <cell r="K478">
            <v>57.85</v>
          </cell>
          <cell r="Q478">
            <v>2.1095000000000002</v>
          </cell>
        </row>
        <row r="479">
          <cell r="K479">
            <v>58.7</v>
          </cell>
          <cell r="Q479">
            <v>2.1404999999999998</v>
          </cell>
        </row>
        <row r="480">
          <cell r="K480">
            <v>57.27</v>
          </cell>
          <cell r="Q480">
            <v>2.0882999999999998</v>
          </cell>
        </row>
        <row r="481">
          <cell r="K481">
            <v>60.1</v>
          </cell>
          <cell r="Q481">
            <v>2.1915</v>
          </cell>
        </row>
        <row r="482">
          <cell r="K482">
            <v>60.82</v>
          </cell>
          <cell r="Q482">
            <v>2.2178</v>
          </cell>
        </row>
        <row r="483">
          <cell r="K483">
            <v>63.9</v>
          </cell>
          <cell r="Q483">
            <v>2.3300999999999998</v>
          </cell>
        </row>
        <row r="484">
          <cell r="K484">
            <v>62.96</v>
          </cell>
          <cell r="Q484">
            <v>2.2957999999999998</v>
          </cell>
        </row>
        <row r="485">
          <cell r="K485">
            <v>62.04</v>
          </cell>
          <cell r="Q485">
            <v>2.2623000000000002</v>
          </cell>
        </row>
        <row r="486">
          <cell r="K486">
            <v>64.16</v>
          </cell>
          <cell r="Q486">
            <v>2.3395999999999999</v>
          </cell>
        </row>
        <row r="487">
          <cell r="K487">
            <v>65.72</v>
          </cell>
          <cell r="Q487">
            <v>2.3963999999999999</v>
          </cell>
        </row>
        <row r="488">
          <cell r="K488">
            <v>63.79</v>
          </cell>
          <cell r="Q488">
            <v>2.3260999999999998</v>
          </cell>
        </row>
        <row r="489">
          <cell r="K489">
            <v>64.849999999999994</v>
          </cell>
          <cell r="Q489">
            <v>2.3647</v>
          </cell>
        </row>
        <row r="490">
          <cell r="K490">
            <v>66.09</v>
          </cell>
          <cell r="Q490">
            <v>2.4098999999999999</v>
          </cell>
        </row>
        <row r="491">
          <cell r="K491">
            <v>66.91</v>
          </cell>
          <cell r="Q491">
            <v>2.4398</v>
          </cell>
        </row>
        <row r="492">
          <cell r="K492">
            <v>64.95</v>
          </cell>
          <cell r="Q492">
            <v>2.3683999999999998</v>
          </cell>
        </row>
        <row r="493">
          <cell r="K493">
            <v>65.91</v>
          </cell>
          <cell r="Q493">
            <v>2.4034</v>
          </cell>
        </row>
        <row r="494">
          <cell r="K494">
            <v>62.3</v>
          </cell>
          <cell r="Q494">
            <v>2.2717000000000001</v>
          </cell>
        </row>
        <row r="495">
          <cell r="K495">
            <v>62.04</v>
          </cell>
          <cell r="Q495">
            <v>2.2623000000000002</v>
          </cell>
        </row>
        <row r="496">
          <cell r="K496">
            <v>61.79</v>
          </cell>
          <cell r="Q496">
            <v>2.2530999999999999</v>
          </cell>
        </row>
        <row r="497">
          <cell r="K497">
            <v>64.11</v>
          </cell>
          <cell r="Q497">
            <v>2.3376999999999999</v>
          </cell>
        </row>
        <row r="498">
          <cell r="K498">
            <v>62.44</v>
          </cell>
          <cell r="Q498">
            <v>2.2768000000000002</v>
          </cell>
        </row>
        <row r="499">
          <cell r="K499">
            <v>59.96</v>
          </cell>
          <cell r="Q499">
            <v>2.1863999999999999</v>
          </cell>
        </row>
        <row r="500">
          <cell r="K500">
            <v>58.28</v>
          </cell>
          <cell r="Q500">
            <v>2.1251000000000002</v>
          </cell>
        </row>
        <row r="501">
          <cell r="K501">
            <v>61.36</v>
          </cell>
          <cell r="Q501">
            <v>2.2374999999999998</v>
          </cell>
        </row>
        <row r="502">
          <cell r="K502">
            <v>60.4</v>
          </cell>
          <cell r="Q502">
            <v>2.2023999999999999</v>
          </cell>
        </row>
        <row r="503">
          <cell r="K503">
            <v>61.57</v>
          </cell>
          <cell r="Q503">
            <v>2.2450999999999999</v>
          </cell>
        </row>
        <row r="504">
          <cell r="K504">
            <v>60.17</v>
          </cell>
          <cell r="Q504">
            <v>2.1941000000000002</v>
          </cell>
        </row>
        <row r="505">
          <cell r="K505">
            <v>55.67</v>
          </cell>
          <cell r="Q505">
            <v>2.0299999999999998</v>
          </cell>
        </row>
        <row r="506">
          <cell r="K506">
            <v>57.98</v>
          </cell>
          <cell r="Q506">
            <v>2.1141999999999999</v>
          </cell>
        </row>
        <row r="507">
          <cell r="K507">
            <v>52.25</v>
          </cell>
          <cell r="Q507">
            <v>1.9053</v>
          </cell>
        </row>
        <row r="508">
          <cell r="K508">
            <v>51.49</v>
          </cell>
          <cell r="Q508">
            <v>1.8775999999999999</v>
          </cell>
        </row>
        <row r="509">
          <cell r="K509">
            <v>53.87</v>
          </cell>
          <cell r="Q509">
            <v>1.9642999999999999</v>
          </cell>
        </row>
        <row r="510">
          <cell r="K510">
            <v>56.4</v>
          </cell>
          <cell r="Q510">
            <v>2.0566</v>
          </cell>
        </row>
        <row r="511">
          <cell r="K511">
            <v>57.55</v>
          </cell>
          <cell r="Q511">
            <v>2.0985</v>
          </cell>
        </row>
        <row r="512">
          <cell r="K512">
            <v>56.5</v>
          </cell>
          <cell r="Q512">
            <v>2.0602</v>
          </cell>
        </row>
        <row r="513">
          <cell r="K513">
            <v>56.75</v>
          </cell>
          <cell r="Q513">
            <v>2.0693999999999999</v>
          </cell>
        </row>
        <row r="514">
          <cell r="K514">
            <v>58.38</v>
          </cell>
          <cell r="Q514">
            <v>2.0270999999999999</v>
          </cell>
        </row>
        <row r="515">
          <cell r="K515">
            <v>60.17</v>
          </cell>
          <cell r="Q515">
            <v>2.0891999999999999</v>
          </cell>
        </row>
        <row r="516">
          <cell r="K516">
            <v>62.22</v>
          </cell>
          <cell r="Q516">
            <v>2.1604000000000001</v>
          </cell>
        </row>
        <row r="517">
          <cell r="K517">
            <v>64.44</v>
          </cell>
          <cell r="Q517">
            <v>2.2374999999999998</v>
          </cell>
        </row>
        <row r="518">
          <cell r="K518">
            <v>66.239999999999995</v>
          </cell>
          <cell r="Q518">
            <v>2.2999999999999998</v>
          </cell>
        </row>
        <row r="519">
          <cell r="K519">
            <v>66.19</v>
          </cell>
          <cell r="Q519">
            <v>2.2982999999999998</v>
          </cell>
        </row>
        <row r="520">
          <cell r="K520">
            <v>67.83</v>
          </cell>
          <cell r="Q520">
            <v>2.3552</v>
          </cell>
        </row>
        <row r="521">
          <cell r="K521">
            <v>69.64</v>
          </cell>
          <cell r="Q521">
            <v>2.4180000000000001</v>
          </cell>
        </row>
        <row r="522">
          <cell r="K522">
            <v>70.16</v>
          </cell>
          <cell r="Q522">
            <v>2.4361000000000002</v>
          </cell>
        </row>
        <row r="523">
          <cell r="K523">
            <v>67.48</v>
          </cell>
          <cell r="Q523">
            <v>2.343</v>
          </cell>
        </row>
        <row r="524">
          <cell r="K524">
            <v>69.52</v>
          </cell>
          <cell r="Q524">
            <v>2.4138999999999999</v>
          </cell>
        </row>
        <row r="525">
          <cell r="K525">
            <v>69.91</v>
          </cell>
          <cell r="Q525">
            <v>2.4274</v>
          </cell>
        </row>
        <row r="526">
          <cell r="K526">
            <v>72.69</v>
          </cell>
          <cell r="Q526">
            <v>2.5238999999999998</v>
          </cell>
        </row>
        <row r="527">
          <cell r="K527">
            <v>71.86</v>
          </cell>
          <cell r="Q527">
            <v>2.4950999999999999</v>
          </cell>
        </row>
        <row r="528">
          <cell r="K528">
            <v>74.05</v>
          </cell>
          <cell r="Q528">
            <v>2.5712000000000002</v>
          </cell>
        </row>
        <row r="529">
          <cell r="K529">
            <v>75.599999999999994</v>
          </cell>
          <cell r="Q529">
            <v>2.625</v>
          </cell>
        </row>
        <row r="530">
          <cell r="K530">
            <v>74.48</v>
          </cell>
          <cell r="Q530">
            <v>2.5861000000000001</v>
          </cell>
        </row>
        <row r="531">
          <cell r="K531">
            <v>73.62</v>
          </cell>
          <cell r="Q531">
            <v>2.5562</v>
          </cell>
        </row>
        <row r="532">
          <cell r="K532">
            <v>72.91</v>
          </cell>
          <cell r="Q532">
            <v>2.5316000000000001</v>
          </cell>
        </row>
        <row r="533">
          <cell r="K533">
            <v>73.19</v>
          </cell>
          <cell r="Q533">
            <v>2.5413000000000001</v>
          </cell>
        </row>
        <row r="534">
          <cell r="K534">
            <v>71.37</v>
          </cell>
          <cell r="Q534">
            <v>2.4781</v>
          </cell>
        </row>
        <row r="535">
          <cell r="K535">
            <v>68.790000000000006</v>
          </cell>
          <cell r="Q535">
            <v>2.3885000000000001</v>
          </cell>
        </row>
        <row r="536">
          <cell r="K536">
            <v>68.45</v>
          </cell>
          <cell r="Q536">
            <v>2.3767</v>
          </cell>
        </row>
        <row r="537">
          <cell r="K537">
            <v>65.75</v>
          </cell>
          <cell r="Q537">
            <v>2.2829999999999999</v>
          </cell>
        </row>
        <row r="538">
          <cell r="K538">
            <v>67.2</v>
          </cell>
          <cell r="Q538">
            <v>2.3332999999999999</v>
          </cell>
        </row>
        <row r="539">
          <cell r="K539">
            <v>66.73</v>
          </cell>
          <cell r="Q539">
            <v>2.3170000000000002</v>
          </cell>
        </row>
        <row r="540">
          <cell r="K540">
            <v>69.05</v>
          </cell>
          <cell r="Q540">
            <v>2.3976000000000002</v>
          </cell>
        </row>
        <row r="541">
          <cell r="K541">
            <v>68.877799999999993</v>
          </cell>
          <cell r="Q541">
            <v>2.3915999999999999</v>
          </cell>
        </row>
        <row r="542">
          <cell r="K542">
            <v>73.395103000000006</v>
          </cell>
          <cell r="Q542">
            <v>2.5484</v>
          </cell>
        </row>
        <row r="543">
          <cell r="K543">
            <v>77.41</v>
          </cell>
          <cell r="Q543">
            <v>2.6878000000000002</v>
          </cell>
        </row>
        <row r="544">
          <cell r="K544">
            <v>76.05</v>
          </cell>
          <cell r="Q544">
            <v>2.6406000000000001</v>
          </cell>
        </row>
        <row r="545">
          <cell r="K545">
            <v>76.25</v>
          </cell>
          <cell r="Q545">
            <v>2.6476000000000002</v>
          </cell>
        </row>
        <row r="546">
          <cell r="K546">
            <v>73.98</v>
          </cell>
          <cell r="Q546">
            <v>2.5687000000000002</v>
          </cell>
        </row>
        <row r="547">
          <cell r="K547">
            <v>76.22</v>
          </cell>
          <cell r="Q547">
            <v>2.6465000000000001</v>
          </cell>
        </row>
        <row r="548">
          <cell r="K548">
            <v>79</v>
          </cell>
          <cell r="Q548">
            <v>2.7429999999999999</v>
          </cell>
        </row>
        <row r="549">
          <cell r="K549">
            <v>78.59</v>
          </cell>
          <cell r="Q549">
            <v>2.7288000000000001</v>
          </cell>
        </row>
        <row r="550">
          <cell r="K550">
            <v>80.87</v>
          </cell>
          <cell r="Q550">
            <v>2.8079999999999998</v>
          </cell>
        </row>
        <row r="551">
          <cell r="K551">
            <v>83.28</v>
          </cell>
          <cell r="Q551">
            <v>2.8915999999999999</v>
          </cell>
        </row>
        <row r="552">
          <cell r="K552">
            <v>81.96</v>
          </cell>
          <cell r="Q552">
            <v>2.8458000000000001</v>
          </cell>
        </row>
        <row r="553">
          <cell r="K553">
            <v>81.349999999999994</v>
          </cell>
          <cell r="Q553">
            <v>2.8246000000000002</v>
          </cell>
        </row>
        <row r="554">
          <cell r="K554">
            <v>80.64</v>
          </cell>
          <cell r="Q554">
            <v>2.8</v>
          </cell>
        </row>
        <row r="555">
          <cell r="K555">
            <v>83.15</v>
          </cell>
          <cell r="Q555">
            <v>2.8871000000000002</v>
          </cell>
        </row>
        <row r="556">
          <cell r="K556">
            <v>80.88</v>
          </cell>
          <cell r="Q556">
            <v>2.8083</v>
          </cell>
        </row>
        <row r="557">
          <cell r="K557">
            <v>83.32</v>
          </cell>
          <cell r="Q557">
            <v>2.8929999999999998</v>
          </cell>
        </row>
        <row r="558">
          <cell r="K558">
            <v>83.8</v>
          </cell>
          <cell r="Q558">
            <v>2.9097</v>
          </cell>
        </row>
        <row r="559">
          <cell r="K559">
            <v>81.73</v>
          </cell>
          <cell r="Q559">
            <v>2.8378000000000001</v>
          </cell>
        </row>
        <row r="560">
          <cell r="K560">
            <v>81.27</v>
          </cell>
          <cell r="Q560">
            <v>2.8218999999999999</v>
          </cell>
        </row>
        <row r="561">
          <cell r="K561">
            <v>85.91</v>
          </cell>
          <cell r="Q561">
            <v>2.9830000000000001</v>
          </cell>
        </row>
        <row r="562">
          <cell r="K562">
            <v>83.57</v>
          </cell>
          <cell r="Q562">
            <v>2.9016999999999999</v>
          </cell>
        </row>
        <row r="563">
          <cell r="K563">
            <v>86.56</v>
          </cell>
          <cell r="Q563">
            <v>3.0055000000000001</v>
          </cell>
        </row>
        <row r="564">
          <cell r="K564">
            <v>83.48</v>
          </cell>
          <cell r="Q564">
            <v>2.8986000000000001</v>
          </cell>
        </row>
        <row r="565">
          <cell r="K565">
            <v>83.36</v>
          </cell>
          <cell r="Q565">
            <v>2.8944000000000001</v>
          </cell>
        </row>
        <row r="566">
          <cell r="K566">
            <v>80.44</v>
          </cell>
          <cell r="Q566">
            <v>2.7930000000000001</v>
          </cell>
        </row>
        <row r="567">
          <cell r="K567">
            <v>83.16</v>
          </cell>
          <cell r="Q567">
            <v>2.8875000000000002</v>
          </cell>
        </row>
        <row r="568">
          <cell r="K568">
            <v>83.55</v>
          </cell>
          <cell r="Q568">
            <v>2.9009999999999998</v>
          </cell>
        </row>
        <row r="569">
          <cell r="K569">
            <v>84.87</v>
          </cell>
          <cell r="Q569">
            <v>2.9468999999999999</v>
          </cell>
        </row>
        <row r="570">
          <cell r="K570">
            <v>84.65</v>
          </cell>
          <cell r="Q570">
            <v>2.9392</v>
          </cell>
        </row>
        <row r="571">
          <cell r="K571">
            <v>84.46</v>
          </cell>
          <cell r="Q571">
            <v>2.9325999999999999</v>
          </cell>
        </row>
        <row r="572">
          <cell r="K572">
            <v>84.49</v>
          </cell>
          <cell r="Q572">
            <v>2.9337</v>
          </cell>
        </row>
        <row r="573">
          <cell r="K573">
            <v>91.55</v>
          </cell>
          <cell r="Q573">
            <v>3.1787999999999998</v>
          </cell>
        </row>
        <row r="574">
          <cell r="K574">
            <v>89.23</v>
          </cell>
          <cell r="Q574">
            <v>3.0981999999999998</v>
          </cell>
        </row>
        <row r="575">
          <cell r="K575">
            <v>89.96</v>
          </cell>
          <cell r="Q575">
            <v>3.1236000000000002</v>
          </cell>
        </row>
        <row r="576">
          <cell r="K576">
            <v>89.36</v>
          </cell>
          <cell r="Q576">
            <v>3.1027999999999998</v>
          </cell>
        </row>
        <row r="577">
          <cell r="K577">
            <v>88.41</v>
          </cell>
          <cell r="Q577">
            <v>3.0697999999999999</v>
          </cell>
        </row>
        <row r="578">
          <cell r="K578">
            <v>88.72</v>
          </cell>
          <cell r="Q578">
            <v>2.9169</v>
          </cell>
        </row>
        <row r="579">
          <cell r="K579">
            <v>90.43</v>
          </cell>
          <cell r="Q579">
            <v>2.9731999999999998</v>
          </cell>
        </row>
        <row r="580">
          <cell r="K580">
            <v>85.58</v>
          </cell>
          <cell r="Q580">
            <v>2.8136999999999999</v>
          </cell>
        </row>
        <row r="581">
          <cell r="K581">
            <v>85.12</v>
          </cell>
          <cell r="Q581">
            <v>2.7986</v>
          </cell>
        </row>
        <row r="582">
          <cell r="K582">
            <v>82.57</v>
          </cell>
          <cell r="Q582">
            <v>2.7147000000000001</v>
          </cell>
        </row>
        <row r="583">
          <cell r="K583">
            <v>80.22</v>
          </cell>
          <cell r="Q583">
            <v>2.6375000000000002</v>
          </cell>
        </row>
        <row r="584">
          <cell r="K584">
            <v>78.3</v>
          </cell>
          <cell r="Q584">
            <v>2.5743</v>
          </cell>
        </row>
        <row r="585">
          <cell r="K585">
            <v>82</v>
          </cell>
          <cell r="Q585">
            <v>2.6960000000000002</v>
          </cell>
        </row>
        <row r="586">
          <cell r="K586">
            <v>83.12</v>
          </cell>
          <cell r="Q586">
            <v>2.7328000000000001</v>
          </cell>
        </row>
        <row r="587">
          <cell r="K587">
            <v>87.59</v>
          </cell>
          <cell r="Q587">
            <v>2.8797999999999999</v>
          </cell>
        </row>
        <row r="588">
          <cell r="K588">
            <v>82.27</v>
          </cell>
          <cell r="Q588">
            <v>2.7048999999999999</v>
          </cell>
        </row>
        <row r="589">
          <cell r="K589">
            <v>79.53</v>
          </cell>
          <cell r="Q589">
            <v>2.6147999999999998</v>
          </cell>
        </row>
        <row r="590">
          <cell r="K590">
            <v>76.5</v>
          </cell>
          <cell r="Q590">
            <v>2.5152000000000001</v>
          </cell>
        </row>
        <row r="591">
          <cell r="K591">
            <v>78.95</v>
          </cell>
          <cell r="Q591">
            <v>2.5956999999999999</v>
          </cell>
        </row>
        <row r="592">
          <cell r="K592">
            <v>82.67</v>
          </cell>
          <cell r="Q592">
            <v>2.718</v>
          </cell>
        </row>
        <row r="593">
          <cell r="K593">
            <v>79.5</v>
          </cell>
          <cell r="Q593">
            <v>2.6137999999999999</v>
          </cell>
        </row>
        <row r="594">
          <cell r="K594">
            <v>75.77</v>
          </cell>
          <cell r="Q594">
            <v>2.4912000000000001</v>
          </cell>
        </row>
        <row r="595">
          <cell r="K595">
            <v>72.680000000000007</v>
          </cell>
          <cell r="Q595">
            <v>2.3896000000000002</v>
          </cell>
        </row>
        <row r="596">
          <cell r="K596">
            <v>74.739999999999995</v>
          </cell>
          <cell r="Q596">
            <v>2.4573</v>
          </cell>
        </row>
        <row r="597">
          <cell r="K597">
            <v>74.11</v>
          </cell>
          <cell r="Q597">
            <v>2.4365999999999999</v>
          </cell>
        </row>
        <row r="598">
          <cell r="K598">
            <v>75.05</v>
          </cell>
          <cell r="Q598">
            <v>2.4674999999999998</v>
          </cell>
        </row>
        <row r="599">
          <cell r="K599">
            <v>82.88</v>
          </cell>
          <cell r="Q599">
            <v>2.7248999999999999</v>
          </cell>
        </row>
        <row r="600">
          <cell r="K600">
            <v>78.63</v>
          </cell>
          <cell r="Q600">
            <v>2.5851999999999999</v>
          </cell>
        </row>
        <row r="601">
          <cell r="K601">
            <v>79.47</v>
          </cell>
          <cell r="Q601">
            <v>2.6128</v>
          </cell>
        </row>
        <row r="602">
          <cell r="K602">
            <v>73.069999999999993</v>
          </cell>
          <cell r="Q602">
            <v>2.4024000000000001</v>
          </cell>
        </row>
        <row r="603">
          <cell r="K603">
            <v>72.75</v>
          </cell>
          <cell r="Q603">
            <v>2.3919000000000001</v>
          </cell>
        </row>
        <row r="604">
          <cell r="K604">
            <v>75.349999999999994</v>
          </cell>
          <cell r="Q604">
            <v>2.4773999999999998</v>
          </cell>
        </row>
        <row r="605">
          <cell r="K605">
            <v>73.260000000000005</v>
          </cell>
          <cell r="Q605">
            <v>2.4085999999999999</v>
          </cell>
        </row>
        <row r="606">
          <cell r="K606">
            <v>70.52</v>
          </cell>
          <cell r="Q606">
            <v>2.3186</v>
          </cell>
        </row>
        <row r="607">
          <cell r="K607">
            <v>68.459999999999994</v>
          </cell>
          <cell r="Q607">
            <v>2.2507999999999999</v>
          </cell>
        </row>
        <row r="608">
          <cell r="K608">
            <v>68.75</v>
          </cell>
          <cell r="Q608">
            <v>2.2604000000000002</v>
          </cell>
        </row>
        <row r="609">
          <cell r="K609">
            <v>72.540000000000006</v>
          </cell>
          <cell r="Q609">
            <v>2.3849999999999998</v>
          </cell>
        </row>
        <row r="610">
          <cell r="K610">
            <v>70.87</v>
          </cell>
          <cell r="Q610">
            <v>2.3300999999999998</v>
          </cell>
        </row>
        <row r="611">
          <cell r="K611">
            <v>68.459999999999994</v>
          </cell>
          <cell r="Q611">
            <v>2.2507999999999999</v>
          </cell>
        </row>
        <row r="612">
          <cell r="K612">
            <v>66.98</v>
          </cell>
          <cell r="Q612">
            <v>2.2021999999999999</v>
          </cell>
        </row>
        <row r="613">
          <cell r="K613">
            <v>69.91</v>
          </cell>
          <cell r="Q613">
            <v>2.2985000000000002</v>
          </cell>
        </row>
        <row r="614">
          <cell r="K614">
            <v>74.650000000000006</v>
          </cell>
          <cell r="Q614">
            <v>2.4542999999999999</v>
          </cell>
        </row>
        <row r="615">
          <cell r="K615">
            <v>77.63</v>
          </cell>
          <cell r="Q615">
            <v>2.5522999999999998</v>
          </cell>
        </row>
        <row r="616">
          <cell r="K616">
            <v>76</v>
          </cell>
          <cell r="Q616">
            <v>2.4986999999999999</v>
          </cell>
        </row>
        <row r="617">
          <cell r="K617">
            <v>74.900000000000006</v>
          </cell>
          <cell r="Q617">
            <v>2.4626000000000001</v>
          </cell>
        </row>
        <row r="618">
          <cell r="K618">
            <v>75.23</v>
          </cell>
          <cell r="Q618">
            <v>2.4733999999999998</v>
          </cell>
        </row>
        <row r="619">
          <cell r="K619">
            <v>76.680000000000007</v>
          </cell>
          <cell r="Q619">
            <v>2.5211000000000001</v>
          </cell>
        </row>
        <row r="620">
          <cell r="K620">
            <v>75.92</v>
          </cell>
          <cell r="Q620">
            <v>2.4961000000000002</v>
          </cell>
        </row>
        <row r="621">
          <cell r="K621">
            <v>73.73</v>
          </cell>
          <cell r="Q621">
            <v>2.4241000000000001</v>
          </cell>
        </row>
        <row r="622">
          <cell r="K622">
            <v>66.8</v>
          </cell>
          <cell r="Q622">
            <v>2.1962999999999999</v>
          </cell>
        </row>
        <row r="623">
          <cell r="K623">
            <v>63.24</v>
          </cell>
          <cell r="Q623">
            <v>2.0792000000000002</v>
          </cell>
        </row>
        <row r="624">
          <cell r="K624">
            <v>62.27</v>
          </cell>
          <cell r="Q624">
            <v>2.0472999999999999</v>
          </cell>
        </row>
        <row r="625">
          <cell r="K625">
            <v>61.86</v>
          </cell>
          <cell r="Q625">
            <v>2.0337999999999998</v>
          </cell>
        </row>
        <row r="626">
          <cell r="K626">
            <v>59.82</v>
          </cell>
          <cell r="Q626">
            <v>1.9668000000000001</v>
          </cell>
        </row>
        <row r="627">
          <cell r="K627">
            <v>52.92</v>
          </cell>
          <cell r="Q627">
            <v>1.7399</v>
          </cell>
        </row>
        <row r="628">
          <cell r="K628">
            <v>55.41</v>
          </cell>
          <cell r="Q628">
            <v>1.8218000000000001</v>
          </cell>
        </row>
        <row r="629">
          <cell r="K629">
            <v>56.32</v>
          </cell>
          <cell r="Q629">
            <v>1.8516999999999999</v>
          </cell>
        </row>
        <row r="630">
          <cell r="K630">
            <v>58.48</v>
          </cell>
          <cell r="Q630">
            <v>1.9227000000000001</v>
          </cell>
        </row>
        <row r="631">
          <cell r="K631">
            <v>50.77</v>
          </cell>
          <cell r="Q631">
            <v>1.6692</v>
          </cell>
        </row>
        <row r="632">
          <cell r="K632">
            <v>54.37</v>
          </cell>
          <cell r="Q632">
            <v>1.7876000000000001</v>
          </cell>
        </row>
        <row r="633">
          <cell r="K633">
            <v>51.59</v>
          </cell>
          <cell r="Q633">
            <v>1.6961999999999999</v>
          </cell>
        </row>
        <row r="634">
          <cell r="K634">
            <v>52.73</v>
          </cell>
          <cell r="Q634">
            <v>1.7337</v>
          </cell>
        </row>
        <row r="635">
          <cell r="K635">
            <v>60.09</v>
          </cell>
          <cell r="Q635">
            <v>1.9756</v>
          </cell>
        </row>
        <row r="636">
          <cell r="K636">
            <v>60.02</v>
          </cell>
          <cell r="Q636">
            <v>1.9733000000000001</v>
          </cell>
        </row>
        <row r="637">
          <cell r="K637">
            <v>54.39</v>
          </cell>
          <cell r="Q637">
            <v>1.7882</v>
          </cell>
        </row>
        <row r="638">
          <cell r="K638">
            <v>54.43</v>
          </cell>
          <cell r="Q638">
            <v>1.7896000000000001</v>
          </cell>
        </row>
        <row r="639">
          <cell r="K639">
            <v>56.09</v>
          </cell>
          <cell r="Q639">
            <v>1.8441000000000001</v>
          </cell>
        </row>
        <row r="640">
          <cell r="K640">
            <v>54.57</v>
          </cell>
          <cell r="Q640">
            <v>1.7942</v>
          </cell>
        </row>
        <row r="641">
          <cell r="K641">
            <v>45.61</v>
          </cell>
          <cell r="Q641">
            <v>1.4996</v>
          </cell>
        </row>
        <row r="642">
          <cell r="K642">
            <v>50.23</v>
          </cell>
          <cell r="Q642">
            <v>1.5742</v>
          </cell>
        </row>
        <row r="643">
          <cell r="K643">
            <v>47.06</v>
          </cell>
          <cell r="Q643">
            <v>1.4749000000000001</v>
          </cell>
        </row>
        <row r="644">
          <cell r="K644">
            <v>41.15</v>
          </cell>
          <cell r="Q644">
            <v>1.2896000000000001</v>
          </cell>
        </row>
        <row r="645">
          <cell r="K645">
            <v>41.25</v>
          </cell>
          <cell r="Q645">
            <v>1.2927999999999999</v>
          </cell>
        </row>
        <row r="646">
          <cell r="K646">
            <v>37.020000000000003</v>
          </cell>
          <cell r="Q646">
            <v>1.1601999999999999</v>
          </cell>
        </row>
        <row r="647">
          <cell r="K647">
            <v>32.75</v>
          </cell>
          <cell r="Q647">
            <v>1.0264</v>
          </cell>
        </row>
        <row r="648">
          <cell r="K648">
            <v>34.04</v>
          </cell>
          <cell r="Q648">
            <v>1.0668</v>
          </cell>
        </row>
        <row r="649">
          <cell r="K649">
            <v>28.7</v>
          </cell>
          <cell r="Q649">
            <v>0.89949999999999997</v>
          </cell>
        </row>
        <row r="650">
          <cell r="K650">
            <v>23.42</v>
          </cell>
          <cell r="Q650">
            <v>0.73399999999999999</v>
          </cell>
        </row>
        <row r="651">
          <cell r="K651">
            <v>29.14</v>
          </cell>
          <cell r="Q651">
            <v>0.91320000000000001</v>
          </cell>
        </row>
        <row r="652">
          <cell r="K652">
            <v>29.87</v>
          </cell>
          <cell r="Q652">
            <v>0.93610000000000004</v>
          </cell>
        </row>
        <row r="653">
          <cell r="K653">
            <v>24.07</v>
          </cell>
          <cell r="Q653">
            <v>0.75439999999999996</v>
          </cell>
        </row>
        <row r="654">
          <cell r="K654">
            <v>23.53</v>
          </cell>
          <cell r="Q654">
            <v>0.73740000000000006</v>
          </cell>
        </row>
        <row r="655">
          <cell r="K655">
            <v>25.58</v>
          </cell>
          <cell r="Q655">
            <v>0.80169999999999997</v>
          </cell>
        </row>
        <row r="656">
          <cell r="K656">
            <v>31.26</v>
          </cell>
          <cell r="Q656">
            <v>0.97970000000000002</v>
          </cell>
        </row>
        <row r="657">
          <cell r="K657">
            <v>30.68</v>
          </cell>
          <cell r="Q657">
            <v>0.96150000000000002</v>
          </cell>
        </row>
        <row r="658">
          <cell r="K658">
            <v>24.48</v>
          </cell>
          <cell r="Q658">
            <v>0.76719999999999999</v>
          </cell>
        </row>
        <row r="659">
          <cell r="K659">
            <v>26.78</v>
          </cell>
          <cell r="Q659">
            <v>0.83930000000000005</v>
          </cell>
        </row>
        <row r="660">
          <cell r="K660">
            <v>25.5</v>
          </cell>
          <cell r="Q660">
            <v>0.79920000000000002</v>
          </cell>
        </row>
        <row r="661">
          <cell r="K661">
            <v>23.5</v>
          </cell>
          <cell r="Q661">
            <v>0.73650000000000004</v>
          </cell>
        </row>
        <row r="662">
          <cell r="K662">
            <v>25.49</v>
          </cell>
          <cell r="Q662">
            <v>0.79890000000000005</v>
          </cell>
        </row>
        <row r="663">
          <cell r="K663">
            <v>26.41</v>
          </cell>
          <cell r="Q663">
            <v>0.82769999999999999</v>
          </cell>
        </row>
        <row r="664">
          <cell r="K664">
            <v>30.83</v>
          </cell>
          <cell r="Q664">
            <v>0.96619999999999995</v>
          </cell>
        </row>
        <row r="665">
          <cell r="K665">
            <v>29.89</v>
          </cell>
          <cell r="Q665">
            <v>0.93669999999999998</v>
          </cell>
        </row>
        <row r="666">
          <cell r="K666">
            <v>29.71</v>
          </cell>
          <cell r="Q666">
            <v>0.93110000000000004</v>
          </cell>
        </row>
        <row r="667">
          <cell r="K667">
            <v>32.92</v>
          </cell>
          <cell r="Q667">
            <v>1.0317000000000001</v>
          </cell>
        </row>
        <row r="668">
          <cell r="K668">
            <v>29.92</v>
          </cell>
          <cell r="Q668">
            <v>0.93769999999999998</v>
          </cell>
        </row>
        <row r="669">
          <cell r="K669">
            <v>27.72</v>
          </cell>
          <cell r="Q669">
            <v>0.86870000000000003</v>
          </cell>
        </row>
        <row r="670">
          <cell r="K670">
            <v>27.95</v>
          </cell>
          <cell r="Q670">
            <v>0.87590000000000001</v>
          </cell>
        </row>
        <row r="671">
          <cell r="K671">
            <v>27.69</v>
          </cell>
          <cell r="Q671">
            <v>0.86780000000000002</v>
          </cell>
        </row>
        <row r="672">
          <cell r="K672">
            <v>25.98</v>
          </cell>
          <cell r="Q672">
            <v>0.81420000000000003</v>
          </cell>
        </row>
        <row r="673">
          <cell r="K673">
            <v>24.75</v>
          </cell>
          <cell r="Q673">
            <v>0.77569999999999995</v>
          </cell>
        </row>
        <row r="674">
          <cell r="K674">
            <v>27.64</v>
          </cell>
          <cell r="Q674">
            <v>0.86619999999999997</v>
          </cell>
        </row>
        <row r="675">
          <cell r="K675">
            <v>25.81</v>
          </cell>
          <cell r="Q675">
            <v>0.80889999999999995</v>
          </cell>
        </row>
        <row r="676">
          <cell r="K676">
            <v>24.76</v>
          </cell>
          <cell r="Q676">
            <v>0.77600000000000002</v>
          </cell>
        </row>
        <row r="677">
          <cell r="K677">
            <v>25.35</v>
          </cell>
          <cell r="Q677">
            <v>0.79449999999999998</v>
          </cell>
        </row>
        <row r="678">
          <cell r="K678">
            <v>22.72</v>
          </cell>
          <cell r="Q678">
            <v>0.71199999999999997</v>
          </cell>
        </row>
        <row r="679">
          <cell r="K679">
            <v>17.86</v>
          </cell>
          <cell r="Q679">
            <v>0.55969999999999998</v>
          </cell>
        </row>
        <row r="680">
          <cell r="K680">
            <v>21.52</v>
          </cell>
          <cell r="Q680">
            <v>0.6744</v>
          </cell>
        </row>
        <row r="681">
          <cell r="K681">
            <v>25.12</v>
          </cell>
          <cell r="Q681">
            <v>0.7873</v>
          </cell>
        </row>
        <row r="682">
          <cell r="K682">
            <v>26.6</v>
          </cell>
          <cell r="Q682">
            <v>0.83360000000000001</v>
          </cell>
        </row>
        <row r="683">
          <cell r="K683">
            <v>28.76</v>
          </cell>
          <cell r="Q683">
            <v>0.90129999999999999</v>
          </cell>
        </row>
        <row r="684">
          <cell r="K684">
            <v>28.29</v>
          </cell>
          <cell r="Q684">
            <v>0.88660000000000005</v>
          </cell>
        </row>
        <row r="685">
          <cell r="K685">
            <v>23.15</v>
          </cell>
          <cell r="Q685">
            <v>0.72550000000000003</v>
          </cell>
        </row>
        <row r="686">
          <cell r="K686">
            <v>23.26</v>
          </cell>
          <cell r="Q686">
            <v>0.72899999999999998</v>
          </cell>
        </row>
        <row r="687">
          <cell r="K687">
            <v>22.53</v>
          </cell>
          <cell r="Q687">
            <v>0.70609999999999995</v>
          </cell>
        </row>
        <row r="688">
          <cell r="K688">
            <v>19.760000000000002</v>
          </cell>
          <cell r="Q688">
            <v>0.61929999999999996</v>
          </cell>
        </row>
        <row r="689">
          <cell r="K689">
            <v>20.86</v>
          </cell>
          <cell r="Q689">
            <v>0.65369999999999995</v>
          </cell>
        </row>
        <row r="690">
          <cell r="K690">
            <v>22.37</v>
          </cell>
          <cell r="Q690">
            <v>0.70109999999999995</v>
          </cell>
        </row>
        <row r="691">
          <cell r="K691">
            <v>23.76</v>
          </cell>
          <cell r="Q691">
            <v>0.74460000000000004</v>
          </cell>
        </row>
        <row r="692">
          <cell r="K692">
            <v>25.25</v>
          </cell>
          <cell r="Q692">
            <v>0.7913</v>
          </cell>
        </row>
        <row r="693">
          <cell r="K693">
            <v>25.24</v>
          </cell>
          <cell r="Q693">
            <v>0.79100000000000004</v>
          </cell>
        </row>
        <row r="694">
          <cell r="K694">
            <v>25.2</v>
          </cell>
          <cell r="Q694">
            <v>0.78979999999999995</v>
          </cell>
        </row>
        <row r="695">
          <cell r="K695">
            <v>24.6</v>
          </cell>
          <cell r="Q695">
            <v>0.77100000000000002</v>
          </cell>
        </row>
        <row r="696">
          <cell r="K696">
            <v>25.31</v>
          </cell>
          <cell r="Q696">
            <v>0.79320000000000002</v>
          </cell>
        </row>
        <row r="697">
          <cell r="K697">
            <v>26.09</v>
          </cell>
          <cell r="Q697">
            <v>0.81769999999999998</v>
          </cell>
        </row>
        <row r="698">
          <cell r="K698">
            <v>22.86</v>
          </cell>
          <cell r="Q698">
            <v>0.71640000000000004</v>
          </cell>
        </row>
        <row r="699">
          <cell r="K699">
            <v>23.47</v>
          </cell>
          <cell r="Q699">
            <v>0.73550000000000004</v>
          </cell>
        </row>
        <row r="700">
          <cell r="K700">
            <v>22.74</v>
          </cell>
          <cell r="Q700">
            <v>0.7127</v>
          </cell>
        </row>
        <row r="701">
          <cell r="K701">
            <v>22.08</v>
          </cell>
          <cell r="Q701">
            <v>0.69199999999999995</v>
          </cell>
        </row>
        <row r="702">
          <cell r="K702">
            <v>22.71</v>
          </cell>
          <cell r="Q702">
            <v>0.7117</v>
          </cell>
        </row>
        <row r="703">
          <cell r="K703">
            <v>23.17</v>
          </cell>
          <cell r="Q703">
            <v>0.72609999999999997</v>
          </cell>
        </row>
        <row r="704">
          <cell r="K704">
            <v>23.88</v>
          </cell>
          <cell r="Q704">
            <v>0.74839999999999995</v>
          </cell>
        </row>
        <row r="705">
          <cell r="K705">
            <v>24.39</v>
          </cell>
          <cell r="Q705">
            <v>0.76439999999999997</v>
          </cell>
        </row>
        <row r="706">
          <cell r="K706">
            <v>24.44</v>
          </cell>
          <cell r="Q706">
            <v>0.72699999999999998</v>
          </cell>
        </row>
        <row r="707">
          <cell r="K707">
            <v>26.83</v>
          </cell>
          <cell r="Q707">
            <v>0.79800000000000004</v>
          </cell>
        </row>
        <row r="708">
          <cell r="K708">
            <v>28.4</v>
          </cell>
          <cell r="Q708">
            <v>0.84470000000000001</v>
          </cell>
        </row>
        <row r="709">
          <cell r="K709">
            <v>30.4</v>
          </cell>
          <cell r="Q709">
            <v>0.9042</v>
          </cell>
        </row>
        <row r="710">
          <cell r="K710">
            <v>29.08</v>
          </cell>
          <cell r="Q710">
            <v>0.86499999999999999</v>
          </cell>
        </row>
        <row r="711">
          <cell r="K711">
            <v>29.25</v>
          </cell>
          <cell r="Q711">
            <v>0.87</v>
          </cell>
        </row>
        <row r="712">
          <cell r="K712">
            <v>27.06</v>
          </cell>
          <cell r="Q712">
            <v>0.80489999999999995</v>
          </cell>
        </row>
        <row r="713">
          <cell r="K713">
            <v>25.71</v>
          </cell>
          <cell r="Q713">
            <v>0.76470000000000005</v>
          </cell>
        </row>
        <row r="714">
          <cell r="K714">
            <v>26.46</v>
          </cell>
          <cell r="Q714">
            <v>0.78700000000000003</v>
          </cell>
        </row>
        <row r="715">
          <cell r="K715">
            <v>24.03</v>
          </cell>
          <cell r="Q715">
            <v>0.71479999999999999</v>
          </cell>
        </row>
        <row r="716">
          <cell r="K716">
            <v>23.97</v>
          </cell>
          <cell r="Q716">
            <v>0.71299999999999997</v>
          </cell>
        </row>
        <row r="717">
          <cell r="K717">
            <v>24.25</v>
          </cell>
          <cell r="Q717">
            <v>0.72130000000000005</v>
          </cell>
        </row>
        <row r="718">
          <cell r="K718">
            <v>22.35</v>
          </cell>
          <cell r="Q718">
            <v>0.66479999999999995</v>
          </cell>
        </row>
        <row r="719">
          <cell r="K719">
            <v>24.77</v>
          </cell>
          <cell r="Q719">
            <v>0.73680000000000001</v>
          </cell>
        </row>
        <row r="720">
          <cell r="K720">
            <v>24.17</v>
          </cell>
          <cell r="Q720">
            <v>0.71889999999999998</v>
          </cell>
        </row>
        <row r="721">
          <cell r="K721">
            <v>25.63</v>
          </cell>
          <cell r="Q721">
            <v>0.76239999999999997</v>
          </cell>
        </row>
        <row r="722">
          <cell r="K722">
            <v>26.35</v>
          </cell>
          <cell r="Q722">
            <v>0.78380000000000005</v>
          </cell>
        </row>
        <row r="723">
          <cell r="K723">
            <v>26.8</v>
          </cell>
          <cell r="Q723">
            <v>0.79720000000000002</v>
          </cell>
        </row>
        <row r="724">
          <cell r="K724">
            <v>28.95</v>
          </cell>
          <cell r="Q724">
            <v>0.86109999999999998</v>
          </cell>
        </row>
        <row r="725">
          <cell r="K725">
            <v>27.32</v>
          </cell>
          <cell r="Q725">
            <v>0.81259999999999999</v>
          </cell>
        </row>
        <row r="726">
          <cell r="K726">
            <v>26.44</v>
          </cell>
          <cell r="Q726">
            <v>0.78639999999999999</v>
          </cell>
        </row>
        <row r="727">
          <cell r="K727">
            <v>25.96</v>
          </cell>
          <cell r="Q727">
            <v>0.7722</v>
          </cell>
        </row>
        <row r="728">
          <cell r="K728">
            <v>25.62</v>
          </cell>
          <cell r="Q728">
            <v>0.7621</v>
          </cell>
        </row>
        <row r="729">
          <cell r="K729">
            <v>27.34</v>
          </cell>
          <cell r="Q729">
            <v>0.81320000000000003</v>
          </cell>
        </row>
        <row r="730">
          <cell r="K730">
            <v>28.02</v>
          </cell>
          <cell r="Q730">
            <v>0.83340000000000003</v>
          </cell>
        </row>
        <row r="731">
          <cell r="K731">
            <v>29.19</v>
          </cell>
          <cell r="Q731">
            <v>0.86819999999999997</v>
          </cell>
        </row>
        <row r="732">
          <cell r="K732">
            <v>30.09</v>
          </cell>
          <cell r="Q732">
            <v>0.89500000000000002</v>
          </cell>
        </row>
        <row r="733">
          <cell r="K733">
            <v>28.39</v>
          </cell>
          <cell r="Q733">
            <v>0.84440000000000004</v>
          </cell>
        </row>
        <row r="734">
          <cell r="K734">
            <v>28.27</v>
          </cell>
          <cell r="Q734">
            <v>0.84089999999999998</v>
          </cell>
        </row>
        <row r="735">
          <cell r="K735">
            <v>28.08</v>
          </cell>
          <cell r="Q735">
            <v>0.83520000000000005</v>
          </cell>
        </row>
        <row r="736">
          <cell r="K736">
            <v>28.43</v>
          </cell>
          <cell r="Q736">
            <v>0.84560000000000002</v>
          </cell>
        </row>
        <row r="737">
          <cell r="K737">
            <v>25.32</v>
          </cell>
          <cell r="Q737">
            <v>0.75309999999999999</v>
          </cell>
        </row>
        <row r="738">
          <cell r="K738">
            <v>25.77</v>
          </cell>
          <cell r="Q738">
            <v>0.76649999999999996</v>
          </cell>
        </row>
        <row r="739">
          <cell r="K739">
            <v>26.83</v>
          </cell>
          <cell r="Q739">
            <v>0.79800000000000004</v>
          </cell>
        </row>
        <row r="740">
          <cell r="K740">
            <v>25.96</v>
          </cell>
          <cell r="Q740">
            <v>0.7722</v>
          </cell>
        </row>
        <row r="741">
          <cell r="K741">
            <v>24.33</v>
          </cell>
          <cell r="Q741">
            <v>0.72370000000000001</v>
          </cell>
        </row>
        <row r="742">
          <cell r="K742">
            <v>26.37</v>
          </cell>
          <cell r="Q742">
            <v>0.78439999999999999</v>
          </cell>
        </row>
        <row r="743">
          <cell r="K743">
            <v>26.68</v>
          </cell>
          <cell r="Q743">
            <v>0.79359999999999997</v>
          </cell>
        </row>
        <row r="744">
          <cell r="K744">
            <v>26.81</v>
          </cell>
          <cell r="Q744">
            <v>0.79749999999999999</v>
          </cell>
        </row>
        <row r="745">
          <cell r="K745">
            <v>26.73</v>
          </cell>
          <cell r="Q745">
            <v>0.79510000000000003</v>
          </cell>
        </row>
        <row r="746">
          <cell r="K746">
            <v>23.97</v>
          </cell>
          <cell r="Q746">
            <v>0.71299999999999997</v>
          </cell>
        </row>
        <row r="747">
          <cell r="K747">
            <v>24.31</v>
          </cell>
          <cell r="Q747">
            <v>0.72309999999999997</v>
          </cell>
        </row>
        <row r="748">
          <cell r="K748">
            <v>26.35</v>
          </cell>
          <cell r="Q748">
            <v>0.78380000000000005</v>
          </cell>
        </row>
        <row r="749">
          <cell r="K749">
            <v>24.63</v>
          </cell>
          <cell r="Q749">
            <v>0.73260000000000003</v>
          </cell>
        </row>
        <row r="750">
          <cell r="K750">
            <v>24.96</v>
          </cell>
          <cell r="Q750">
            <v>0.74239999999999995</v>
          </cell>
        </row>
        <row r="751">
          <cell r="K751">
            <v>25.96</v>
          </cell>
          <cell r="Q751">
            <v>0.7722</v>
          </cell>
        </row>
        <row r="752">
          <cell r="K752">
            <v>28.3</v>
          </cell>
          <cell r="Q752">
            <v>0.84179999999999999</v>
          </cell>
        </row>
        <row r="753">
          <cell r="K753">
            <v>28.16</v>
          </cell>
          <cell r="Q753">
            <v>0.83760000000000001</v>
          </cell>
        </row>
        <row r="754">
          <cell r="K754">
            <v>29.57</v>
          </cell>
          <cell r="Q754">
            <v>0.87949999999999995</v>
          </cell>
        </row>
        <row r="755">
          <cell r="K755">
            <v>28.9</v>
          </cell>
          <cell r="Q755">
            <v>0.85960000000000003</v>
          </cell>
        </row>
        <row r="756">
          <cell r="K756">
            <v>29.47</v>
          </cell>
          <cell r="Q756">
            <v>0.87660000000000005</v>
          </cell>
        </row>
        <row r="757">
          <cell r="K757">
            <v>30.16</v>
          </cell>
          <cell r="Q757">
            <v>0.89710000000000001</v>
          </cell>
        </row>
        <row r="758">
          <cell r="K758">
            <v>29.88</v>
          </cell>
          <cell r="Q758">
            <v>0.88880000000000003</v>
          </cell>
        </row>
        <row r="759">
          <cell r="K759">
            <v>31.32</v>
          </cell>
          <cell r="Q759">
            <v>0.93159999999999998</v>
          </cell>
        </row>
        <row r="760">
          <cell r="K760">
            <v>30.25</v>
          </cell>
          <cell r="Q760">
            <v>0.89980000000000004</v>
          </cell>
        </row>
        <row r="761">
          <cell r="K761">
            <v>33.64</v>
          </cell>
          <cell r="Q761">
            <v>1.0005999999999999</v>
          </cell>
        </row>
        <row r="762">
          <cell r="K762">
            <v>33.01</v>
          </cell>
          <cell r="Q762">
            <v>0.9819</v>
          </cell>
        </row>
        <row r="763">
          <cell r="K763">
            <v>32.94</v>
          </cell>
          <cell r="Q763">
            <v>0.9798</v>
          </cell>
        </row>
        <row r="764">
          <cell r="K764">
            <v>33.299999999999997</v>
          </cell>
          <cell r="Q764">
            <v>0.99050000000000005</v>
          </cell>
        </row>
        <row r="765">
          <cell r="K765">
            <v>31.27</v>
          </cell>
          <cell r="Q765">
            <v>0.93010000000000004</v>
          </cell>
        </row>
        <row r="766">
          <cell r="K766">
            <v>29.57</v>
          </cell>
          <cell r="Q766">
            <v>0.87949999999999995</v>
          </cell>
        </row>
        <row r="767">
          <cell r="K767">
            <v>28.71</v>
          </cell>
          <cell r="Q767">
            <v>0.83599999999999997</v>
          </cell>
        </row>
        <row r="768">
          <cell r="K768">
            <v>29.37</v>
          </cell>
          <cell r="Q768">
            <v>0.85519999999999996</v>
          </cell>
        </row>
        <row r="769">
          <cell r="K769">
            <v>31.15</v>
          </cell>
          <cell r="Q769">
            <v>0.90700000000000003</v>
          </cell>
        </row>
        <row r="770">
          <cell r="K770">
            <v>32.42</v>
          </cell>
          <cell r="Q770">
            <v>0.94399999999999995</v>
          </cell>
        </row>
        <row r="771">
          <cell r="K771">
            <v>31.5</v>
          </cell>
          <cell r="Q771">
            <v>0.91720000000000002</v>
          </cell>
        </row>
        <row r="772">
          <cell r="K772">
            <v>30.27</v>
          </cell>
          <cell r="Q772">
            <v>0.88139999999999996</v>
          </cell>
        </row>
        <row r="773">
          <cell r="K773">
            <v>31.13</v>
          </cell>
          <cell r="Q773">
            <v>0.90639999999999998</v>
          </cell>
        </row>
        <row r="774">
          <cell r="K774">
            <v>33.450000000000003</v>
          </cell>
          <cell r="Q774">
            <v>0.97399999999999998</v>
          </cell>
        </row>
        <row r="775">
          <cell r="K775">
            <v>34.03</v>
          </cell>
          <cell r="Q775">
            <v>0.9909</v>
          </cell>
        </row>
        <row r="776">
          <cell r="K776">
            <v>34.659999999999997</v>
          </cell>
          <cell r="Q776">
            <v>1.0092000000000001</v>
          </cell>
        </row>
        <row r="777">
          <cell r="K777">
            <v>34.07</v>
          </cell>
          <cell r="Q777">
            <v>0.99199999999999999</v>
          </cell>
        </row>
        <row r="778">
          <cell r="K778">
            <v>34.729999999999997</v>
          </cell>
          <cell r="Q778">
            <v>1.0112000000000001</v>
          </cell>
        </row>
        <row r="779">
          <cell r="K779">
            <v>34.979999999999997</v>
          </cell>
          <cell r="Q779">
            <v>1.0185</v>
          </cell>
        </row>
        <row r="780">
          <cell r="K780">
            <v>31.92</v>
          </cell>
          <cell r="Q780">
            <v>0.9294</v>
          </cell>
        </row>
        <row r="781">
          <cell r="K781">
            <v>32.590000000000003</v>
          </cell>
          <cell r="Q781">
            <v>0.94889999999999997</v>
          </cell>
        </row>
        <row r="782">
          <cell r="K782">
            <v>32.950000000000003</v>
          </cell>
          <cell r="Q782">
            <v>0.95940000000000003</v>
          </cell>
        </row>
        <row r="783">
          <cell r="K783">
            <v>29.27</v>
          </cell>
          <cell r="Q783">
            <v>0.85229999999999995</v>
          </cell>
        </row>
        <row r="784">
          <cell r="K784">
            <v>31.5</v>
          </cell>
          <cell r="Q784">
            <v>0.91720000000000002</v>
          </cell>
        </row>
        <row r="785">
          <cell r="K785">
            <v>30.16</v>
          </cell>
          <cell r="Q785">
            <v>0.87819999999999998</v>
          </cell>
        </row>
        <row r="786">
          <cell r="K786">
            <v>29.58</v>
          </cell>
          <cell r="Q786">
            <v>0.86129999999999995</v>
          </cell>
        </row>
        <row r="787">
          <cell r="K787">
            <v>30.76</v>
          </cell>
          <cell r="Q787">
            <v>0.89559999999999995</v>
          </cell>
        </row>
        <row r="788">
          <cell r="K788">
            <v>30.28</v>
          </cell>
          <cell r="Q788">
            <v>0.88170000000000004</v>
          </cell>
        </row>
        <row r="789">
          <cell r="K789">
            <v>31.22</v>
          </cell>
          <cell r="Q789">
            <v>0.90900000000000003</v>
          </cell>
        </row>
        <row r="790">
          <cell r="K790">
            <v>32.75</v>
          </cell>
          <cell r="Q790">
            <v>0.9536</v>
          </cell>
        </row>
        <row r="791">
          <cell r="K791">
            <v>32.549999999999997</v>
          </cell>
          <cell r="Q791">
            <v>0.94779999999999998</v>
          </cell>
        </row>
        <row r="792">
          <cell r="K792">
            <v>34.229999999999997</v>
          </cell>
          <cell r="Q792">
            <v>0.99670000000000003</v>
          </cell>
        </row>
        <row r="793">
          <cell r="K793">
            <v>33.96</v>
          </cell>
          <cell r="Q793">
            <v>0.98880000000000001</v>
          </cell>
        </row>
        <row r="794">
          <cell r="K794">
            <v>36.04</v>
          </cell>
          <cell r="Q794">
            <v>1.0494000000000001</v>
          </cell>
        </row>
        <row r="795">
          <cell r="K795">
            <v>34.85</v>
          </cell>
          <cell r="Q795">
            <v>1.0146999999999999</v>
          </cell>
        </row>
        <row r="796">
          <cell r="K796">
            <v>35.270000000000003</v>
          </cell>
          <cell r="Q796">
            <v>1.0269999999999999</v>
          </cell>
        </row>
        <row r="797">
          <cell r="K797">
            <v>33.57</v>
          </cell>
          <cell r="Q797">
            <v>0.97750000000000004</v>
          </cell>
        </row>
        <row r="798">
          <cell r="K798">
            <v>34.14</v>
          </cell>
          <cell r="Q798">
            <v>0.99409999999999998</v>
          </cell>
        </row>
        <row r="799">
          <cell r="K799">
            <v>32.67</v>
          </cell>
          <cell r="Q799">
            <v>0.95130000000000003</v>
          </cell>
        </row>
        <row r="800">
          <cell r="K800">
            <v>34.65</v>
          </cell>
          <cell r="Q800">
            <v>1.0088999999999999</v>
          </cell>
        </row>
        <row r="801">
          <cell r="K801">
            <v>35.07</v>
          </cell>
          <cell r="Q801">
            <v>1.0210999999999999</v>
          </cell>
        </row>
        <row r="802">
          <cell r="K802">
            <v>36.53</v>
          </cell>
          <cell r="Q802">
            <v>1.0636000000000001</v>
          </cell>
        </row>
        <row r="803">
          <cell r="K803">
            <v>35.15</v>
          </cell>
          <cell r="Q803">
            <v>1.0235000000000001</v>
          </cell>
        </row>
        <row r="804">
          <cell r="K804">
            <v>35.35</v>
          </cell>
          <cell r="Q804">
            <v>1.0293000000000001</v>
          </cell>
        </row>
        <row r="805">
          <cell r="K805">
            <v>36.65</v>
          </cell>
          <cell r="Q805">
            <v>1.0670999999999999</v>
          </cell>
        </row>
        <row r="806">
          <cell r="K806">
            <v>36.67</v>
          </cell>
          <cell r="Q806">
            <v>1.0677000000000001</v>
          </cell>
        </row>
        <row r="807">
          <cell r="K807">
            <v>38.39</v>
          </cell>
          <cell r="Q807">
            <v>1.1177999999999999</v>
          </cell>
        </row>
        <row r="808">
          <cell r="K808">
            <v>38.619999999999997</v>
          </cell>
          <cell r="Q808">
            <v>1.1245000000000001</v>
          </cell>
        </row>
        <row r="809">
          <cell r="K809">
            <v>40.03</v>
          </cell>
          <cell r="Q809">
            <v>1.1656</v>
          </cell>
        </row>
        <row r="810">
          <cell r="K810">
            <v>40.08</v>
          </cell>
          <cell r="Q810">
            <v>1.167</v>
          </cell>
        </row>
        <row r="811">
          <cell r="K811">
            <v>37.22</v>
          </cell>
          <cell r="Q811">
            <v>1.0837000000000001</v>
          </cell>
        </row>
        <row r="812">
          <cell r="K812">
            <v>39.18</v>
          </cell>
          <cell r="Q812">
            <v>1.1408</v>
          </cell>
        </row>
        <row r="813">
          <cell r="K813">
            <v>37.96</v>
          </cell>
          <cell r="Q813">
            <v>1.1052999999999999</v>
          </cell>
        </row>
        <row r="814">
          <cell r="K814">
            <v>37.880000000000003</v>
          </cell>
          <cell r="Q814">
            <v>1.103</v>
          </cell>
        </row>
        <row r="815">
          <cell r="K815">
            <v>38.229999999999997</v>
          </cell>
          <cell r="Q815">
            <v>1.1131</v>
          </cell>
        </row>
        <row r="816">
          <cell r="K816">
            <v>37.74</v>
          </cell>
          <cell r="Q816">
            <v>1.0989</v>
          </cell>
        </row>
        <row r="817">
          <cell r="K817">
            <v>39.21</v>
          </cell>
          <cell r="Q817">
            <v>1.1416999999999999</v>
          </cell>
        </row>
        <row r="818">
          <cell r="K818">
            <v>38.69</v>
          </cell>
          <cell r="Q818">
            <v>1.1265000000000001</v>
          </cell>
        </row>
        <row r="819">
          <cell r="K819">
            <v>37.53</v>
          </cell>
          <cell r="Q819">
            <v>1.0928</v>
          </cell>
        </row>
        <row r="820">
          <cell r="K820">
            <v>36.26</v>
          </cell>
          <cell r="Q820">
            <v>1.0558000000000001</v>
          </cell>
        </row>
        <row r="821">
          <cell r="K821">
            <v>34.869999999999997</v>
          </cell>
          <cell r="Q821">
            <v>1.0153000000000001</v>
          </cell>
        </row>
        <row r="822">
          <cell r="K822">
            <v>35.090000000000003</v>
          </cell>
          <cell r="Q822">
            <v>1.0217000000000001</v>
          </cell>
        </row>
        <row r="823">
          <cell r="K823">
            <v>34.33</v>
          </cell>
          <cell r="Q823">
            <v>0.99960000000000004</v>
          </cell>
        </row>
        <row r="824">
          <cell r="K824">
            <v>31.96</v>
          </cell>
          <cell r="Q824">
            <v>0.93059999999999998</v>
          </cell>
        </row>
        <row r="825">
          <cell r="K825">
            <v>32.17</v>
          </cell>
          <cell r="Q825">
            <v>0.93669999999999998</v>
          </cell>
        </row>
        <row r="826">
          <cell r="K826">
            <v>31.72</v>
          </cell>
          <cell r="Q826">
            <v>0.92359999999999998</v>
          </cell>
        </row>
        <row r="827">
          <cell r="K827">
            <v>33.19</v>
          </cell>
          <cell r="Q827">
            <v>0.96640000000000004</v>
          </cell>
        </row>
        <row r="828">
          <cell r="K828">
            <v>33.1</v>
          </cell>
          <cell r="Q828">
            <v>0.96379999999999999</v>
          </cell>
        </row>
        <row r="829">
          <cell r="K829">
            <v>33.28</v>
          </cell>
          <cell r="Q829">
            <v>0.96899999999999997</v>
          </cell>
        </row>
        <row r="830">
          <cell r="K830">
            <v>32.659999999999997</v>
          </cell>
          <cell r="Q830">
            <v>0.98070000000000002</v>
          </cell>
        </row>
        <row r="831">
          <cell r="K831">
            <v>32.340000000000003</v>
          </cell>
          <cell r="Q831">
            <v>0.97109999999999996</v>
          </cell>
        </row>
        <row r="832">
          <cell r="K832">
            <v>30.84</v>
          </cell>
          <cell r="Q832">
            <v>0.92610000000000003</v>
          </cell>
        </row>
        <row r="833">
          <cell r="K833">
            <v>30.64</v>
          </cell>
          <cell r="Q833">
            <v>0.92010000000000003</v>
          </cell>
        </row>
        <row r="834">
          <cell r="K834">
            <v>29.55</v>
          </cell>
          <cell r="Q834">
            <v>0.88729999999999998</v>
          </cell>
        </row>
        <row r="835">
          <cell r="K835">
            <v>29.59</v>
          </cell>
          <cell r="Q835">
            <v>0.88849999999999996</v>
          </cell>
        </row>
        <row r="836">
          <cell r="K836">
            <v>30.63</v>
          </cell>
          <cell r="Q836">
            <v>0.91979999999999995</v>
          </cell>
        </row>
        <row r="837">
          <cell r="K837">
            <v>30.47</v>
          </cell>
          <cell r="Q837">
            <v>0.91500000000000004</v>
          </cell>
        </row>
        <row r="838">
          <cell r="K838">
            <v>31.17</v>
          </cell>
          <cell r="Q838">
            <v>0.93600000000000005</v>
          </cell>
        </row>
        <row r="839">
          <cell r="K839">
            <v>32.130000000000003</v>
          </cell>
          <cell r="Q839">
            <v>0.96479999999999999</v>
          </cell>
        </row>
        <row r="840">
          <cell r="K840">
            <v>33.4</v>
          </cell>
          <cell r="Q840">
            <v>1.0028999999999999</v>
          </cell>
        </row>
        <row r="841">
          <cell r="K841">
            <v>33.83</v>
          </cell>
          <cell r="Q841">
            <v>1.0158</v>
          </cell>
        </row>
        <row r="842">
          <cell r="K842">
            <v>34.159999999999997</v>
          </cell>
          <cell r="Q842">
            <v>1.0258</v>
          </cell>
        </row>
        <row r="843">
          <cell r="K843">
            <v>35.39</v>
          </cell>
          <cell r="Q843">
            <v>1.0627</v>
          </cell>
        </row>
        <row r="844">
          <cell r="K844">
            <v>35.96</v>
          </cell>
          <cell r="Q844">
            <v>1.0798000000000001</v>
          </cell>
        </row>
        <row r="845">
          <cell r="K845">
            <v>35.39</v>
          </cell>
          <cell r="Q845">
            <v>1.0627</v>
          </cell>
        </row>
        <row r="846">
          <cell r="K846">
            <v>36.56</v>
          </cell>
          <cell r="Q846">
            <v>1.0978000000000001</v>
          </cell>
        </row>
        <row r="847">
          <cell r="K847">
            <v>37.6</v>
          </cell>
          <cell r="Q847">
            <v>1.1291</v>
          </cell>
        </row>
        <row r="848">
          <cell r="K848">
            <v>37.44</v>
          </cell>
          <cell r="Q848">
            <v>1.1242000000000001</v>
          </cell>
        </row>
        <row r="849">
          <cell r="K849">
            <v>36.549999999999997</v>
          </cell>
          <cell r="Q849">
            <v>1.0974999999999999</v>
          </cell>
        </row>
        <row r="850">
          <cell r="K850">
            <v>34.94</v>
          </cell>
          <cell r="Q850">
            <v>1.0491999999999999</v>
          </cell>
        </row>
        <row r="851">
          <cell r="K851">
            <v>35.92</v>
          </cell>
          <cell r="Q851">
            <v>1.0786</v>
          </cell>
        </row>
        <row r="852">
          <cell r="K852">
            <v>35.94</v>
          </cell>
          <cell r="Q852">
            <v>1.0791999999999999</v>
          </cell>
        </row>
        <row r="853">
          <cell r="K853">
            <v>38.04</v>
          </cell>
          <cell r="Q853">
            <v>1.1423000000000001</v>
          </cell>
        </row>
        <row r="854">
          <cell r="K854">
            <v>37.01</v>
          </cell>
          <cell r="Q854">
            <v>1.1113</v>
          </cell>
        </row>
        <row r="855">
          <cell r="K855">
            <v>36.26</v>
          </cell>
          <cell r="Q855">
            <v>1.0888</v>
          </cell>
        </row>
        <row r="856">
          <cell r="K856">
            <v>36.229999999999997</v>
          </cell>
          <cell r="Q856">
            <v>1.0879000000000001</v>
          </cell>
        </row>
        <row r="857">
          <cell r="K857">
            <v>36.590000000000003</v>
          </cell>
          <cell r="Q857">
            <v>1.0987</v>
          </cell>
        </row>
        <row r="858">
          <cell r="K858">
            <v>37.1</v>
          </cell>
          <cell r="Q858">
            <v>1.1140000000000001</v>
          </cell>
        </row>
        <row r="859">
          <cell r="K859">
            <v>36.200000000000003</v>
          </cell>
          <cell r="Q859">
            <v>1.087</v>
          </cell>
        </row>
        <row r="860">
          <cell r="K860">
            <v>37.01</v>
          </cell>
          <cell r="Q860">
            <v>1.1113</v>
          </cell>
        </row>
        <row r="861">
          <cell r="K861">
            <v>38.29</v>
          </cell>
          <cell r="Q861">
            <v>1.1497999999999999</v>
          </cell>
        </row>
        <row r="862">
          <cell r="K862">
            <v>36.44</v>
          </cell>
          <cell r="Q862">
            <v>1.0942000000000001</v>
          </cell>
        </row>
        <row r="863">
          <cell r="K863">
            <v>35.380000000000003</v>
          </cell>
          <cell r="Q863">
            <v>1.0624</v>
          </cell>
        </row>
        <row r="864">
          <cell r="K864">
            <v>36.619999999999997</v>
          </cell>
          <cell r="Q864">
            <v>1.0995999999999999</v>
          </cell>
        </row>
        <row r="865">
          <cell r="K865">
            <v>37.35</v>
          </cell>
          <cell r="Q865">
            <v>1.1214999999999999</v>
          </cell>
        </row>
        <row r="866">
          <cell r="K866">
            <v>38.049999999999997</v>
          </cell>
          <cell r="Q866">
            <v>1.1426000000000001</v>
          </cell>
        </row>
        <row r="867">
          <cell r="K867">
            <v>39.39</v>
          </cell>
          <cell r="Q867">
            <v>1.1828000000000001</v>
          </cell>
        </row>
        <row r="868">
          <cell r="K868">
            <v>39.630000000000003</v>
          </cell>
          <cell r="Q868">
            <v>1.19</v>
          </cell>
        </row>
        <row r="869">
          <cell r="K869">
            <v>38.5</v>
          </cell>
          <cell r="Q869">
            <v>1.1560999999999999</v>
          </cell>
        </row>
        <row r="870">
          <cell r="K870">
            <v>38.22</v>
          </cell>
          <cell r="Q870">
            <v>1.1476999999999999</v>
          </cell>
        </row>
        <row r="871">
          <cell r="K871">
            <v>37.96</v>
          </cell>
          <cell r="Q871">
            <v>1.1398999999999999</v>
          </cell>
        </row>
        <row r="872">
          <cell r="K872">
            <v>37.229999999999997</v>
          </cell>
          <cell r="Q872">
            <v>1.1178999999999999</v>
          </cell>
        </row>
        <row r="873">
          <cell r="K873">
            <v>36.35</v>
          </cell>
          <cell r="Q873">
            <v>1.0914999999999999</v>
          </cell>
        </row>
        <row r="874">
          <cell r="K874">
            <v>35.729999999999997</v>
          </cell>
          <cell r="Q874">
            <v>1.0729</v>
          </cell>
        </row>
        <row r="875">
          <cell r="K875">
            <v>35.880000000000003</v>
          </cell>
          <cell r="Q875">
            <v>1.0773999999999999</v>
          </cell>
        </row>
        <row r="876">
          <cell r="K876">
            <v>36.659999999999997</v>
          </cell>
          <cell r="Q876">
            <v>1.1008</v>
          </cell>
        </row>
        <row r="877">
          <cell r="K877">
            <v>37.409999999999997</v>
          </cell>
          <cell r="Q877">
            <v>1.1233</v>
          </cell>
        </row>
        <row r="878">
          <cell r="K878">
            <v>38.15</v>
          </cell>
          <cell r="Q878">
            <v>1.1456</v>
          </cell>
        </row>
        <row r="879">
          <cell r="K879">
            <v>38.15</v>
          </cell>
          <cell r="Q879">
            <v>1.1456</v>
          </cell>
        </row>
        <row r="880">
          <cell r="K880">
            <v>38.9</v>
          </cell>
          <cell r="Q880">
            <v>1.1680999999999999</v>
          </cell>
        </row>
        <row r="881">
          <cell r="K881">
            <v>39.17</v>
          </cell>
          <cell r="Q881">
            <v>1.1761999999999999</v>
          </cell>
        </row>
        <row r="882">
          <cell r="K882">
            <v>41.01</v>
          </cell>
          <cell r="Q882">
            <v>1.2314000000000001</v>
          </cell>
        </row>
        <row r="883">
          <cell r="K883">
            <v>42.83</v>
          </cell>
          <cell r="Q883">
            <v>1.2861</v>
          </cell>
        </row>
        <row r="884">
          <cell r="K884">
            <v>44.38</v>
          </cell>
          <cell r="Q884">
            <v>1.3326</v>
          </cell>
        </row>
        <row r="885">
          <cell r="K885">
            <v>43.51</v>
          </cell>
          <cell r="Q885">
            <v>1.3065</v>
          </cell>
        </row>
        <row r="886">
          <cell r="K886">
            <v>43.68</v>
          </cell>
          <cell r="Q886">
            <v>1.3116000000000001</v>
          </cell>
        </row>
        <row r="887">
          <cell r="K887">
            <v>43.05</v>
          </cell>
          <cell r="Q887">
            <v>1.2927</v>
          </cell>
        </row>
        <row r="888">
          <cell r="K888">
            <v>44.21</v>
          </cell>
          <cell r="Q888">
            <v>1.3274999999999999</v>
          </cell>
        </row>
        <row r="889">
          <cell r="K889">
            <v>43.27</v>
          </cell>
          <cell r="Q889">
            <v>1.2992999999999999</v>
          </cell>
        </row>
        <row r="890">
          <cell r="K890">
            <v>41.61</v>
          </cell>
          <cell r="Q890">
            <v>1.2495000000000001</v>
          </cell>
        </row>
        <row r="891">
          <cell r="K891">
            <v>41.94</v>
          </cell>
          <cell r="Q891">
            <v>1.2594000000000001</v>
          </cell>
        </row>
        <row r="892">
          <cell r="K892">
            <v>43.24</v>
          </cell>
          <cell r="Q892">
            <v>1.2984</v>
          </cell>
        </row>
        <row r="893">
          <cell r="K893">
            <v>43.11</v>
          </cell>
          <cell r="Q893">
            <v>1.2945</v>
          </cell>
        </row>
        <row r="894">
          <cell r="K894">
            <v>43.13</v>
          </cell>
          <cell r="Q894">
            <v>1.3458000000000001</v>
          </cell>
        </row>
        <row r="895">
          <cell r="K895">
            <v>41.22</v>
          </cell>
          <cell r="Q895">
            <v>1.2862</v>
          </cell>
        </row>
        <row r="896">
          <cell r="K896">
            <v>40.89</v>
          </cell>
          <cell r="Q896">
            <v>1.2759</v>
          </cell>
        </row>
        <row r="897">
          <cell r="K897">
            <v>42.1</v>
          </cell>
          <cell r="Q897">
            <v>1.3137000000000001</v>
          </cell>
        </row>
        <row r="898">
          <cell r="K898">
            <v>43.45</v>
          </cell>
          <cell r="Q898">
            <v>1.3557999999999999</v>
          </cell>
        </row>
        <row r="899">
          <cell r="K899">
            <v>43.94</v>
          </cell>
          <cell r="Q899">
            <v>1.3711</v>
          </cell>
        </row>
        <row r="900">
          <cell r="K900">
            <v>45.75</v>
          </cell>
          <cell r="Q900">
            <v>1.4276</v>
          </cell>
        </row>
        <row r="901">
          <cell r="K901">
            <v>45.25</v>
          </cell>
          <cell r="Q901">
            <v>1.4119999999999999</v>
          </cell>
        </row>
        <row r="902">
          <cell r="K902">
            <v>46.11</v>
          </cell>
          <cell r="Q902">
            <v>1.4388000000000001</v>
          </cell>
        </row>
        <row r="903">
          <cell r="K903">
            <v>46.05</v>
          </cell>
          <cell r="Q903">
            <v>1.4369000000000001</v>
          </cell>
        </row>
        <row r="904">
          <cell r="K904">
            <v>46.76</v>
          </cell>
          <cell r="Q904">
            <v>1.4591000000000001</v>
          </cell>
        </row>
        <row r="905">
          <cell r="K905">
            <v>48.74</v>
          </cell>
          <cell r="Q905">
            <v>1.5207999999999999</v>
          </cell>
        </row>
        <row r="906">
          <cell r="K906">
            <v>48.23</v>
          </cell>
          <cell r="Q906">
            <v>1.5048999999999999</v>
          </cell>
        </row>
        <row r="907">
          <cell r="K907">
            <v>49.82</v>
          </cell>
          <cell r="Q907">
            <v>1.5545</v>
          </cell>
        </row>
        <row r="908">
          <cell r="K908">
            <v>48.84</v>
          </cell>
          <cell r="Q908">
            <v>1.524</v>
          </cell>
        </row>
        <row r="909">
          <cell r="K909">
            <v>48.21</v>
          </cell>
          <cell r="Q909">
            <v>1.5043</v>
          </cell>
        </row>
        <row r="910">
          <cell r="K910">
            <v>48.6</v>
          </cell>
          <cell r="Q910">
            <v>1.5165</v>
          </cell>
        </row>
        <row r="911">
          <cell r="K911">
            <v>46.89</v>
          </cell>
          <cell r="Q911">
            <v>1.4631000000000001</v>
          </cell>
        </row>
        <row r="912">
          <cell r="K912">
            <v>44.34</v>
          </cell>
          <cell r="Q912">
            <v>1.3835999999999999</v>
          </cell>
        </row>
        <row r="913">
          <cell r="K913">
            <v>43.08</v>
          </cell>
          <cell r="Q913">
            <v>1.3442000000000001</v>
          </cell>
        </row>
        <row r="914">
          <cell r="K914">
            <v>41.36</v>
          </cell>
          <cell r="Q914">
            <v>1.2906</v>
          </cell>
        </row>
        <row r="915">
          <cell r="K915">
            <v>42.92</v>
          </cell>
          <cell r="Q915">
            <v>1.3391999999999999</v>
          </cell>
        </row>
        <row r="916">
          <cell r="K916">
            <v>40.99</v>
          </cell>
          <cell r="Q916">
            <v>1.2789999999999999</v>
          </cell>
        </row>
        <row r="917">
          <cell r="K917">
            <v>41.38</v>
          </cell>
          <cell r="Q917">
            <v>1.2911999999999999</v>
          </cell>
        </row>
        <row r="918">
          <cell r="K918">
            <v>42.81</v>
          </cell>
          <cell r="Q918">
            <v>1.3358000000000001</v>
          </cell>
        </row>
        <row r="919">
          <cell r="K919">
            <v>42.59</v>
          </cell>
          <cell r="Q919">
            <v>1.3289</v>
          </cell>
        </row>
        <row r="920">
          <cell r="K920">
            <v>43.54</v>
          </cell>
          <cell r="Q920">
            <v>1.3586</v>
          </cell>
        </row>
        <row r="921">
          <cell r="K921">
            <v>43.68</v>
          </cell>
          <cell r="Q921">
            <v>1.363</v>
          </cell>
        </row>
        <row r="922">
          <cell r="K922">
            <v>45.67</v>
          </cell>
          <cell r="Q922">
            <v>1.4251</v>
          </cell>
        </row>
        <row r="923">
          <cell r="K923">
            <v>45.13</v>
          </cell>
          <cell r="Q923">
            <v>1.4081999999999999</v>
          </cell>
        </row>
        <row r="924">
          <cell r="K924">
            <v>45.6</v>
          </cell>
          <cell r="Q924">
            <v>1.4229000000000001</v>
          </cell>
        </row>
        <row r="925">
          <cell r="K925">
            <v>44.17</v>
          </cell>
          <cell r="Q925">
            <v>1.3782000000000001</v>
          </cell>
        </row>
        <row r="926">
          <cell r="K926">
            <v>44.17</v>
          </cell>
          <cell r="Q926">
            <v>1.3782000000000001</v>
          </cell>
        </row>
        <row r="927">
          <cell r="K927">
            <v>45.46</v>
          </cell>
          <cell r="Q927">
            <v>1.4185000000000001</v>
          </cell>
        </row>
        <row r="928">
          <cell r="K928">
            <v>46.13</v>
          </cell>
          <cell r="Q928">
            <v>1.4394</v>
          </cell>
        </row>
        <row r="929">
          <cell r="K929">
            <v>45.59</v>
          </cell>
          <cell r="Q929">
            <v>1.4226000000000001</v>
          </cell>
        </row>
        <row r="930">
          <cell r="K930">
            <v>43.83</v>
          </cell>
          <cell r="Q930">
            <v>1.3675999999999999</v>
          </cell>
        </row>
        <row r="931">
          <cell r="K931">
            <v>42.79</v>
          </cell>
          <cell r="Q931">
            <v>1.3351999999999999</v>
          </cell>
        </row>
        <row r="932">
          <cell r="K932">
            <v>43.53</v>
          </cell>
          <cell r="Q932">
            <v>1.3583000000000001</v>
          </cell>
        </row>
        <row r="933">
          <cell r="K933">
            <v>44</v>
          </cell>
          <cell r="Q933">
            <v>1.3729</v>
          </cell>
        </row>
        <row r="934">
          <cell r="K934">
            <v>44.88</v>
          </cell>
          <cell r="Q934">
            <v>1.4004000000000001</v>
          </cell>
        </row>
        <row r="935">
          <cell r="K935">
            <v>43.3</v>
          </cell>
          <cell r="Q935">
            <v>1.3511</v>
          </cell>
        </row>
        <row r="936">
          <cell r="K936">
            <v>43.02</v>
          </cell>
          <cell r="Q936">
            <v>1.3424</v>
          </cell>
        </row>
        <row r="937">
          <cell r="K937">
            <v>44.08</v>
          </cell>
          <cell r="Q937">
            <v>1.3754</v>
          </cell>
        </row>
        <row r="938">
          <cell r="K938">
            <v>43.86</v>
          </cell>
          <cell r="Q938">
            <v>1.3686</v>
          </cell>
        </row>
        <row r="939">
          <cell r="K939">
            <v>42.82</v>
          </cell>
          <cell r="Q939">
            <v>1.3361000000000001</v>
          </cell>
        </row>
        <row r="940">
          <cell r="K940">
            <v>42.28</v>
          </cell>
          <cell r="Q940">
            <v>1.3192999999999999</v>
          </cell>
        </row>
        <row r="941">
          <cell r="K941">
            <v>42.23</v>
          </cell>
          <cell r="Q941">
            <v>1.3177000000000001</v>
          </cell>
        </row>
        <row r="942">
          <cell r="K942">
            <v>41.4</v>
          </cell>
          <cell r="Q942">
            <v>1.2918000000000001</v>
          </cell>
        </row>
        <row r="943">
          <cell r="K943">
            <v>41.68</v>
          </cell>
          <cell r="Q943">
            <v>1.3006</v>
          </cell>
        </row>
        <row r="944">
          <cell r="K944">
            <v>43.82</v>
          </cell>
          <cell r="Q944">
            <v>1.3673</v>
          </cell>
        </row>
        <row r="945">
          <cell r="K945">
            <v>43.94</v>
          </cell>
          <cell r="Q945">
            <v>1.3711</v>
          </cell>
        </row>
        <row r="946">
          <cell r="K946">
            <v>44.3</v>
          </cell>
          <cell r="Q946">
            <v>1.3823000000000001</v>
          </cell>
        </row>
        <row r="947">
          <cell r="K947">
            <v>44.73</v>
          </cell>
          <cell r="Q947">
            <v>1.3956999999999999</v>
          </cell>
        </row>
        <row r="948">
          <cell r="K948">
            <v>44.86</v>
          </cell>
          <cell r="Q948">
            <v>1.3997999999999999</v>
          </cell>
        </row>
        <row r="949">
          <cell r="K949">
            <v>44.45</v>
          </cell>
          <cell r="Q949">
            <v>1.387</v>
          </cell>
        </row>
        <row r="950">
          <cell r="K950">
            <v>43.28</v>
          </cell>
          <cell r="Q950">
            <v>1.3505</v>
          </cell>
        </row>
        <row r="951">
          <cell r="K951">
            <v>43.92</v>
          </cell>
          <cell r="Q951">
            <v>1.3704000000000001</v>
          </cell>
        </row>
        <row r="952">
          <cell r="K952">
            <v>43.83</v>
          </cell>
          <cell r="Q952">
            <v>1.3675999999999999</v>
          </cell>
        </row>
        <row r="953">
          <cell r="K953">
            <v>44.77</v>
          </cell>
          <cell r="Q953">
            <v>1.397</v>
          </cell>
        </row>
        <row r="954">
          <cell r="K954">
            <v>44.97</v>
          </cell>
          <cell r="Q954">
            <v>1.4032</v>
          </cell>
        </row>
        <row r="955">
          <cell r="K955">
            <v>45.26</v>
          </cell>
          <cell r="Q955">
            <v>1.4123000000000001</v>
          </cell>
        </row>
        <row r="956">
          <cell r="K956">
            <v>44.85</v>
          </cell>
          <cell r="Q956">
            <v>1.3995</v>
          </cell>
        </row>
        <row r="957">
          <cell r="K957">
            <v>44.6</v>
          </cell>
          <cell r="Q957">
            <v>1.3916999999999999</v>
          </cell>
        </row>
        <row r="958">
          <cell r="K958">
            <v>44.09</v>
          </cell>
          <cell r="Q958">
            <v>1.4489000000000001</v>
          </cell>
        </row>
        <row r="959">
          <cell r="K959">
            <v>46.09</v>
          </cell>
          <cell r="Q959">
            <v>1.5145999999999999</v>
          </cell>
        </row>
        <row r="960">
          <cell r="K960">
            <v>46.89</v>
          </cell>
          <cell r="Q960">
            <v>1.5408999999999999</v>
          </cell>
        </row>
        <row r="961">
          <cell r="K961">
            <v>47.56</v>
          </cell>
          <cell r="Q961">
            <v>1.5629</v>
          </cell>
        </row>
        <row r="962">
          <cell r="K962">
            <v>47.1</v>
          </cell>
          <cell r="Q962">
            <v>1.5478000000000001</v>
          </cell>
        </row>
        <row r="963">
          <cell r="K963">
            <v>47.11</v>
          </cell>
          <cell r="Q963">
            <v>1.5482</v>
          </cell>
        </row>
        <row r="964">
          <cell r="K964">
            <v>46.65</v>
          </cell>
          <cell r="Q964">
            <v>1.5329999999999999</v>
          </cell>
        </row>
        <row r="965">
          <cell r="K965">
            <v>46.36</v>
          </cell>
          <cell r="Q965">
            <v>1.5235000000000001</v>
          </cell>
        </row>
        <row r="966">
          <cell r="K966">
            <v>46.35</v>
          </cell>
          <cell r="Q966">
            <v>1.5232000000000001</v>
          </cell>
        </row>
        <row r="967">
          <cell r="K967">
            <v>46.96</v>
          </cell>
          <cell r="Q967">
            <v>1.5431999999999999</v>
          </cell>
        </row>
        <row r="968">
          <cell r="K968">
            <v>46.24</v>
          </cell>
          <cell r="Q968">
            <v>1.5196000000000001</v>
          </cell>
        </row>
        <row r="969">
          <cell r="K969">
            <v>47.08</v>
          </cell>
          <cell r="Q969">
            <v>1.5471999999999999</v>
          </cell>
        </row>
        <row r="970">
          <cell r="K970">
            <v>45.93</v>
          </cell>
          <cell r="Q970">
            <v>1.5094000000000001</v>
          </cell>
        </row>
        <row r="971">
          <cell r="K971">
            <v>44.39</v>
          </cell>
          <cell r="Q971">
            <v>1.4588000000000001</v>
          </cell>
        </row>
        <row r="972">
          <cell r="K972">
            <v>42.53</v>
          </cell>
          <cell r="Q972">
            <v>1.3976</v>
          </cell>
        </row>
        <row r="973">
          <cell r="K973">
            <v>43.1</v>
          </cell>
          <cell r="Q973">
            <v>1.4164000000000001</v>
          </cell>
        </row>
        <row r="974">
          <cell r="K974">
            <v>42.67</v>
          </cell>
          <cell r="Q974">
            <v>1.4021999999999999</v>
          </cell>
        </row>
        <row r="975">
          <cell r="K975">
            <v>42.92</v>
          </cell>
          <cell r="Q975">
            <v>1.4105000000000001</v>
          </cell>
        </row>
        <row r="976">
          <cell r="K976">
            <v>41.49</v>
          </cell>
          <cell r="Q976">
            <v>1.3634999999999999</v>
          </cell>
        </row>
        <row r="977">
          <cell r="K977">
            <v>40.9</v>
          </cell>
          <cell r="Q977">
            <v>1.3441000000000001</v>
          </cell>
        </row>
        <row r="978">
          <cell r="K978">
            <v>42.09</v>
          </cell>
          <cell r="Q978">
            <v>1.3832</v>
          </cell>
        </row>
        <row r="979">
          <cell r="K979">
            <v>42.65</v>
          </cell>
          <cell r="Q979">
            <v>1.4016</v>
          </cell>
        </row>
        <row r="980">
          <cell r="K980">
            <v>43.97</v>
          </cell>
          <cell r="Q980">
            <v>1.4450000000000001</v>
          </cell>
        </row>
        <row r="981">
          <cell r="K981">
            <v>42.54</v>
          </cell>
          <cell r="Q981">
            <v>1.3979999999999999</v>
          </cell>
        </row>
        <row r="982">
          <cell r="K982">
            <v>42.3</v>
          </cell>
          <cell r="Q982">
            <v>1.3900999999999999</v>
          </cell>
        </row>
        <row r="983">
          <cell r="K983">
            <v>41.53</v>
          </cell>
          <cell r="Q983">
            <v>1.3648</v>
          </cell>
        </row>
        <row r="984">
          <cell r="K984">
            <v>42.68</v>
          </cell>
          <cell r="Q984">
            <v>1.4026000000000001</v>
          </cell>
        </row>
        <row r="985">
          <cell r="K985">
            <v>42.55</v>
          </cell>
          <cell r="Q985">
            <v>1.3983000000000001</v>
          </cell>
        </row>
        <row r="986">
          <cell r="K986">
            <v>43.41</v>
          </cell>
          <cell r="Q986">
            <v>1.4266000000000001</v>
          </cell>
        </row>
        <row r="987">
          <cell r="K987">
            <v>43.36</v>
          </cell>
          <cell r="Q987">
            <v>1.4249000000000001</v>
          </cell>
        </row>
        <row r="988">
          <cell r="K988">
            <v>44.07</v>
          </cell>
          <cell r="Q988">
            <v>1.4482999999999999</v>
          </cell>
        </row>
        <row r="989">
          <cell r="K989">
            <v>44.33</v>
          </cell>
          <cell r="Q989">
            <v>1.4568000000000001</v>
          </cell>
        </row>
        <row r="990">
          <cell r="K990">
            <v>44.72</v>
          </cell>
          <cell r="Q990">
            <v>1.4696</v>
          </cell>
        </row>
        <row r="991">
          <cell r="K991">
            <v>45.11</v>
          </cell>
          <cell r="Q991">
            <v>1.4823999999999999</v>
          </cell>
        </row>
        <row r="992">
          <cell r="K992">
            <v>44.4</v>
          </cell>
          <cell r="Q992">
            <v>1.4591000000000001</v>
          </cell>
        </row>
        <row r="993">
          <cell r="K993">
            <v>43.13</v>
          </cell>
          <cell r="Q993">
            <v>1.4174</v>
          </cell>
        </row>
        <row r="994">
          <cell r="K994">
            <v>43.49</v>
          </cell>
          <cell r="Q994">
            <v>1.4292</v>
          </cell>
        </row>
        <row r="995">
          <cell r="K995">
            <v>43.17</v>
          </cell>
          <cell r="Q995">
            <v>1.4187000000000001</v>
          </cell>
        </row>
        <row r="996">
          <cell r="K996">
            <v>43.47</v>
          </cell>
          <cell r="Q996">
            <v>1.4285000000000001</v>
          </cell>
        </row>
        <row r="997">
          <cell r="K997">
            <v>43.66</v>
          </cell>
          <cell r="Q997">
            <v>1.4348000000000001</v>
          </cell>
        </row>
        <row r="998">
          <cell r="K998">
            <v>44.03</v>
          </cell>
          <cell r="Q998">
            <v>1.4469000000000001</v>
          </cell>
        </row>
        <row r="999">
          <cell r="K999">
            <v>44.34</v>
          </cell>
          <cell r="Q999">
            <v>1.4571000000000001</v>
          </cell>
        </row>
        <row r="1000">
          <cell r="K1000">
            <v>43.15</v>
          </cell>
          <cell r="Q1000">
            <v>1.4179999999999999</v>
          </cell>
        </row>
        <row r="1001">
          <cell r="K1001">
            <v>43.66</v>
          </cell>
          <cell r="Q1001">
            <v>1.4348000000000001</v>
          </cell>
        </row>
        <row r="1002">
          <cell r="K1002">
            <v>43.63</v>
          </cell>
          <cell r="Q1002">
            <v>1.4338</v>
          </cell>
        </row>
        <row r="1003">
          <cell r="K1003">
            <v>43.44</v>
          </cell>
          <cell r="Q1003">
            <v>1.4276</v>
          </cell>
        </row>
        <row r="1004">
          <cell r="K1004">
            <v>43.71</v>
          </cell>
          <cell r="Q1004">
            <v>1.4363999999999999</v>
          </cell>
        </row>
        <row r="1005">
          <cell r="K1005">
            <v>43.89</v>
          </cell>
          <cell r="Q1005">
            <v>1.4422999999999999</v>
          </cell>
        </row>
        <row r="1006">
          <cell r="K1006">
            <v>43.94</v>
          </cell>
          <cell r="Q1006">
            <v>1.444</v>
          </cell>
        </row>
        <row r="1007">
          <cell r="K1007">
            <v>43.26</v>
          </cell>
          <cell r="Q1007">
            <v>1.4216</v>
          </cell>
        </row>
        <row r="1008">
          <cell r="K1008">
            <v>44.1</v>
          </cell>
          <cell r="Q1008">
            <v>1.4492</v>
          </cell>
        </row>
        <row r="1009">
          <cell r="K1009">
            <v>44.66</v>
          </cell>
          <cell r="Q1009">
            <v>1.4676</v>
          </cell>
        </row>
        <row r="1010">
          <cell r="K1010">
            <v>43.72</v>
          </cell>
          <cell r="Q1010">
            <v>1.4368000000000001</v>
          </cell>
        </row>
        <row r="1011">
          <cell r="K1011">
            <v>42.46</v>
          </cell>
          <cell r="Q1011">
            <v>1.3953</v>
          </cell>
        </row>
        <row r="1012">
          <cell r="K1012">
            <v>42.32</v>
          </cell>
          <cell r="Q1012">
            <v>1.3907</v>
          </cell>
        </row>
        <row r="1013">
          <cell r="K1013">
            <v>42.48</v>
          </cell>
          <cell r="Q1013">
            <v>1.3959999999999999</v>
          </cell>
        </row>
        <row r="1014">
          <cell r="K1014">
            <v>42.25</v>
          </cell>
          <cell r="Q1014">
            <v>1.3884000000000001</v>
          </cell>
        </row>
        <row r="1015">
          <cell r="K1015">
            <v>40.9</v>
          </cell>
          <cell r="Q1015">
            <v>1.3441000000000001</v>
          </cell>
        </row>
        <row r="1016">
          <cell r="K1016">
            <v>39.92</v>
          </cell>
          <cell r="Q1016">
            <v>1.3119000000000001</v>
          </cell>
        </row>
        <row r="1017">
          <cell r="K1017">
            <v>40.6</v>
          </cell>
          <cell r="Q1017">
            <v>1.3342000000000001</v>
          </cell>
        </row>
        <row r="1018">
          <cell r="K1018">
            <v>40.46</v>
          </cell>
          <cell r="Q1018">
            <v>1.3295999999999999</v>
          </cell>
        </row>
        <row r="1019">
          <cell r="K1019">
            <v>40.58</v>
          </cell>
          <cell r="Q1019">
            <v>1.3832</v>
          </cell>
        </row>
        <row r="1020">
          <cell r="K1020">
            <v>41.62</v>
          </cell>
          <cell r="Q1020">
            <v>1.4187000000000001</v>
          </cell>
        </row>
        <row r="1021">
          <cell r="K1021">
            <v>42.61</v>
          </cell>
          <cell r="Q1021">
            <v>1.4523999999999999</v>
          </cell>
        </row>
        <row r="1022">
          <cell r="K1022">
            <v>43.22</v>
          </cell>
          <cell r="Q1022">
            <v>1.4732000000000001</v>
          </cell>
        </row>
        <row r="1023">
          <cell r="K1023">
            <v>42.94</v>
          </cell>
          <cell r="Q1023">
            <v>1.4637</v>
          </cell>
        </row>
        <row r="1024">
          <cell r="K1024">
            <v>42.43</v>
          </cell>
          <cell r="Q1024">
            <v>1.4462999999999999</v>
          </cell>
        </row>
        <row r="1025">
          <cell r="K1025">
            <v>42.93</v>
          </cell>
          <cell r="Q1025">
            <v>1.4633</v>
          </cell>
        </row>
        <row r="1026">
          <cell r="K1026">
            <v>42.89</v>
          </cell>
          <cell r="Q1026">
            <v>1.462</v>
          </cell>
        </row>
        <row r="1027">
          <cell r="K1027">
            <v>41.89</v>
          </cell>
          <cell r="Q1027">
            <v>1.4278999999999999</v>
          </cell>
        </row>
        <row r="1028">
          <cell r="K1028">
            <v>42.25</v>
          </cell>
          <cell r="Q1028">
            <v>1.4400999999999999</v>
          </cell>
        </row>
        <row r="1029">
          <cell r="K1029">
            <v>42.88</v>
          </cell>
          <cell r="Q1029">
            <v>1.4616</v>
          </cell>
        </row>
        <row r="1030">
          <cell r="K1030">
            <v>42.48</v>
          </cell>
          <cell r="Q1030">
            <v>1.448</v>
          </cell>
        </row>
        <row r="1031">
          <cell r="K1031">
            <v>42.54</v>
          </cell>
          <cell r="Q1031">
            <v>1.45</v>
          </cell>
        </row>
        <row r="1032">
          <cell r="K1032">
            <v>44.04</v>
          </cell>
          <cell r="Q1032">
            <v>1.5012000000000001</v>
          </cell>
        </row>
        <row r="1033">
          <cell r="K1033">
            <v>44.45</v>
          </cell>
          <cell r="Q1033">
            <v>1.5150999999999999</v>
          </cell>
        </row>
        <row r="1034">
          <cell r="K1034">
            <v>44.6</v>
          </cell>
          <cell r="Q1034">
            <v>1.5202</v>
          </cell>
        </row>
        <row r="1035">
          <cell r="K1035">
            <v>46.26</v>
          </cell>
          <cell r="Q1035">
            <v>1.5768</v>
          </cell>
        </row>
        <row r="1036">
          <cell r="K1036">
            <v>46.45</v>
          </cell>
          <cell r="Q1036">
            <v>1.5832999999999999</v>
          </cell>
        </row>
        <row r="1037">
          <cell r="K1037">
            <v>43.38</v>
          </cell>
          <cell r="Q1037">
            <v>1.4786999999999999</v>
          </cell>
        </row>
        <row r="1038">
          <cell r="K1038">
            <v>44.32</v>
          </cell>
          <cell r="Q1038">
            <v>1.5106999999999999</v>
          </cell>
        </row>
        <row r="1039">
          <cell r="K1039">
            <v>44.76</v>
          </cell>
          <cell r="Q1039">
            <v>1.5257000000000001</v>
          </cell>
        </row>
        <row r="1040">
          <cell r="K1040">
            <v>44.03</v>
          </cell>
          <cell r="Q1040">
            <v>1.5007999999999999</v>
          </cell>
        </row>
        <row r="1041">
          <cell r="K1041">
            <v>44.51</v>
          </cell>
          <cell r="Q1041">
            <v>1.5172000000000001</v>
          </cell>
        </row>
        <row r="1042">
          <cell r="K1042">
            <v>43.47</v>
          </cell>
          <cell r="Q1042">
            <v>1.4817</v>
          </cell>
        </row>
        <row r="1043">
          <cell r="K1043">
            <v>42.82</v>
          </cell>
          <cell r="Q1043">
            <v>1.4596</v>
          </cell>
        </row>
        <row r="1044">
          <cell r="K1044">
            <v>41.02</v>
          </cell>
          <cell r="Q1044">
            <v>1.3982000000000001</v>
          </cell>
        </row>
        <row r="1045">
          <cell r="K1045">
            <v>39.11</v>
          </cell>
          <cell r="Q1045">
            <v>1.3331</v>
          </cell>
        </row>
        <row r="1046">
          <cell r="K1046">
            <v>41.35</v>
          </cell>
          <cell r="Q1046">
            <v>1.4095</v>
          </cell>
        </row>
        <row r="1047">
          <cell r="K1047">
            <v>40.56</v>
          </cell>
          <cell r="Q1047">
            <v>1.3825000000000001</v>
          </cell>
        </row>
        <row r="1048">
          <cell r="K1048">
            <v>41.09</v>
          </cell>
          <cell r="Q1048">
            <v>1.4006000000000001</v>
          </cell>
        </row>
        <row r="1049">
          <cell r="K1049">
            <v>40.64</v>
          </cell>
          <cell r="Q1049">
            <v>1.3853</v>
          </cell>
        </row>
        <row r="1050">
          <cell r="K1050">
            <v>39.909999999999997</v>
          </cell>
          <cell r="Q1050">
            <v>1.3604000000000001</v>
          </cell>
        </row>
        <row r="1051">
          <cell r="K1051">
            <v>39.159999999999997</v>
          </cell>
          <cell r="Q1051">
            <v>1.3348</v>
          </cell>
        </row>
        <row r="1052">
          <cell r="K1052">
            <v>38.619999999999997</v>
          </cell>
          <cell r="Q1052">
            <v>1.3164</v>
          </cell>
        </row>
        <row r="1053">
          <cell r="K1053">
            <v>37.56</v>
          </cell>
          <cell r="Q1053">
            <v>1.2803</v>
          </cell>
        </row>
        <row r="1054">
          <cell r="K1054">
            <v>35.39</v>
          </cell>
          <cell r="Q1054">
            <v>1.2062999999999999</v>
          </cell>
        </row>
        <row r="1055">
          <cell r="K1055">
            <v>36.89</v>
          </cell>
          <cell r="Q1055">
            <v>1.2574000000000001</v>
          </cell>
        </row>
        <row r="1056">
          <cell r="K1056">
            <v>36.07</v>
          </cell>
          <cell r="Q1056">
            <v>1.2295</v>
          </cell>
        </row>
        <row r="1057">
          <cell r="K1057">
            <v>36.82</v>
          </cell>
          <cell r="Q1057">
            <v>1.2551000000000001</v>
          </cell>
        </row>
        <row r="1058">
          <cell r="K1058">
            <v>38.049999999999997</v>
          </cell>
          <cell r="Q1058">
            <v>1.2969999999999999</v>
          </cell>
        </row>
        <row r="1059">
          <cell r="K1059">
            <v>40.07</v>
          </cell>
          <cell r="Q1059">
            <v>1.3657999999999999</v>
          </cell>
        </row>
        <row r="1060">
          <cell r="K1060">
            <v>38.130000000000003</v>
          </cell>
          <cell r="Q1060">
            <v>1.2997000000000001</v>
          </cell>
        </row>
        <row r="1061">
          <cell r="K1061">
            <v>33.9</v>
          </cell>
          <cell r="Q1061">
            <v>1.1555</v>
          </cell>
        </row>
        <row r="1062">
          <cell r="K1062">
            <v>35.36</v>
          </cell>
          <cell r="Q1062">
            <v>1.2053</v>
          </cell>
        </row>
        <row r="1063">
          <cell r="K1063">
            <v>35.67</v>
          </cell>
          <cell r="Q1063">
            <v>1.2159</v>
          </cell>
        </row>
        <row r="1064">
          <cell r="K1064">
            <v>34.659999999999997</v>
          </cell>
          <cell r="Q1064">
            <v>1.1814</v>
          </cell>
        </row>
        <row r="1065">
          <cell r="K1065">
            <v>35</v>
          </cell>
          <cell r="Q1065">
            <v>1.1930000000000001</v>
          </cell>
        </row>
        <row r="1066">
          <cell r="K1066">
            <v>35.4</v>
          </cell>
          <cell r="Q1066">
            <v>1.2067000000000001</v>
          </cell>
        </row>
        <row r="1067">
          <cell r="K1067">
            <v>35.15</v>
          </cell>
          <cell r="Q1067">
            <v>1.1980999999999999</v>
          </cell>
        </row>
        <row r="1068">
          <cell r="K1068">
            <v>37.42</v>
          </cell>
          <cell r="Q1068">
            <v>1.2755000000000001</v>
          </cell>
        </row>
        <row r="1069">
          <cell r="K1069">
            <v>37.53</v>
          </cell>
          <cell r="Q1069">
            <v>1.2793000000000001</v>
          </cell>
        </row>
        <row r="1070">
          <cell r="K1070">
            <v>36.85</v>
          </cell>
          <cell r="Q1070">
            <v>1.2561</v>
          </cell>
        </row>
        <row r="1071">
          <cell r="K1071">
            <v>38.78</v>
          </cell>
          <cell r="Q1071">
            <v>1.3219000000000001</v>
          </cell>
        </row>
        <row r="1072">
          <cell r="K1072">
            <v>38.24</v>
          </cell>
          <cell r="Q1072">
            <v>1.3035000000000001</v>
          </cell>
        </row>
        <row r="1073">
          <cell r="K1073">
            <v>37.659999999999997</v>
          </cell>
          <cell r="Q1073">
            <v>1.2837000000000001</v>
          </cell>
        </row>
        <row r="1074">
          <cell r="K1074">
            <v>38.1</v>
          </cell>
          <cell r="Q1074">
            <v>1.2987</v>
          </cell>
        </row>
        <row r="1075">
          <cell r="K1075">
            <v>37.340000000000003</v>
          </cell>
          <cell r="Q1075">
            <v>1.2727999999999999</v>
          </cell>
        </row>
        <row r="1076">
          <cell r="K1076">
            <v>35.86</v>
          </cell>
          <cell r="Q1076">
            <v>1.2222999999999999</v>
          </cell>
        </row>
        <row r="1077">
          <cell r="K1077">
            <v>35.75</v>
          </cell>
          <cell r="Q1077">
            <v>1.2185999999999999</v>
          </cell>
        </row>
        <row r="1078">
          <cell r="K1078">
            <v>35.380000000000003</v>
          </cell>
          <cell r="Q1078">
            <v>1.206</v>
          </cell>
        </row>
        <row r="1079">
          <cell r="K1079">
            <v>35.299999999999997</v>
          </cell>
          <cell r="Q1079">
            <v>1.2032</v>
          </cell>
        </row>
        <row r="1080">
          <cell r="K1080">
            <v>34.69</v>
          </cell>
          <cell r="Q1080">
            <v>1.1825000000000001</v>
          </cell>
        </row>
        <row r="1081">
          <cell r="K1081">
            <v>33.020000000000003</v>
          </cell>
          <cell r="Q1081">
            <v>1.1254999999999999</v>
          </cell>
        </row>
        <row r="1082">
          <cell r="K1082">
            <v>33.07</v>
          </cell>
          <cell r="Q1082">
            <v>1.1343000000000001</v>
          </cell>
        </row>
        <row r="1083">
          <cell r="K1083">
            <v>33.24</v>
          </cell>
          <cell r="Q1083">
            <v>1.1400999999999999</v>
          </cell>
        </row>
        <row r="1084">
          <cell r="K1084">
            <v>33.35</v>
          </cell>
          <cell r="Q1084">
            <v>1.1438999999999999</v>
          </cell>
        </row>
        <row r="1085">
          <cell r="K1085">
            <v>33.75</v>
          </cell>
          <cell r="Q1085">
            <v>1.1576</v>
          </cell>
        </row>
        <row r="1086">
          <cell r="K1086">
            <v>35.159999999999997</v>
          </cell>
          <cell r="Q1086">
            <v>1.206</v>
          </cell>
        </row>
        <row r="1087">
          <cell r="K1087">
            <v>35.630000000000003</v>
          </cell>
          <cell r="Q1087">
            <v>1.2221</v>
          </cell>
        </row>
        <row r="1088">
          <cell r="K1088">
            <v>35.51</v>
          </cell>
          <cell r="Q1088">
            <v>1.218</v>
          </cell>
        </row>
        <row r="1089">
          <cell r="K1089">
            <v>35.57</v>
          </cell>
          <cell r="Q1089">
            <v>1.22</v>
          </cell>
        </row>
        <row r="1090">
          <cell r="K1090">
            <v>35.909999999999997</v>
          </cell>
          <cell r="Q1090">
            <v>1.2317</v>
          </cell>
        </row>
        <row r="1091">
          <cell r="K1091">
            <v>35.880000000000003</v>
          </cell>
          <cell r="Q1091">
            <v>1.2306999999999999</v>
          </cell>
        </row>
        <row r="1092">
          <cell r="K1092">
            <v>36.29</v>
          </cell>
          <cell r="Q1092">
            <v>1.2446999999999999</v>
          </cell>
        </row>
        <row r="1093">
          <cell r="K1093">
            <v>35.26</v>
          </cell>
          <cell r="Q1093">
            <v>1.2094</v>
          </cell>
        </row>
        <row r="1094">
          <cell r="K1094">
            <v>36.090000000000003</v>
          </cell>
          <cell r="Q1094">
            <v>1.2379</v>
          </cell>
        </row>
        <row r="1095">
          <cell r="K1095">
            <v>37.39</v>
          </cell>
          <cell r="Q1095">
            <v>1.2825</v>
          </cell>
        </row>
        <row r="1096">
          <cell r="K1096">
            <v>36.61</v>
          </cell>
          <cell r="Q1096">
            <v>1.2557</v>
          </cell>
        </row>
        <row r="1097">
          <cell r="K1097">
            <v>37.86</v>
          </cell>
          <cell r="Q1097">
            <v>1.2986</v>
          </cell>
        </row>
        <row r="1098">
          <cell r="K1098">
            <v>38.04</v>
          </cell>
          <cell r="Q1098">
            <v>1.3048</v>
          </cell>
        </row>
        <row r="1099">
          <cell r="K1099">
            <v>37.96</v>
          </cell>
          <cell r="Q1099">
            <v>1.302</v>
          </cell>
        </row>
        <row r="1100">
          <cell r="K1100">
            <v>37.380000000000003</v>
          </cell>
          <cell r="Q1100">
            <v>1.2821</v>
          </cell>
        </row>
        <row r="1101">
          <cell r="K1101">
            <v>37.33</v>
          </cell>
          <cell r="Q1101">
            <v>1.2804</v>
          </cell>
        </row>
        <row r="1102">
          <cell r="K1102">
            <v>38.880000000000003</v>
          </cell>
          <cell r="Q1102">
            <v>1.3335999999999999</v>
          </cell>
        </row>
        <row r="1103">
          <cell r="K1103">
            <v>39.159999999999997</v>
          </cell>
          <cell r="Q1103">
            <v>1.3431999999999999</v>
          </cell>
        </row>
        <row r="1104">
          <cell r="K1104">
            <v>41.13</v>
          </cell>
          <cell r="Q1104">
            <v>1.4107000000000001</v>
          </cell>
        </row>
        <row r="1105">
          <cell r="K1105">
            <v>40.950000000000003</v>
          </cell>
          <cell r="Q1105">
            <v>1.4046000000000001</v>
          </cell>
        </row>
        <row r="1106">
          <cell r="K1106">
            <v>41.86</v>
          </cell>
          <cell r="Q1106">
            <v>1.4358</v>
          </cell>
        </row>
        <row r="1107">
          <cell r="K1107">
            <v>41.49</v>
          </cell>
          <cell r="Q1107">
            <v>1.4231</v>
          </cell>
        </row>
        <row r="1108">
          <cell r="K1108">
            <v>41.63</v>
          </cell>
          <cell r="Q1108">
            <v>1.4278999999999999</v>
          </cell>
        </row>
        <row r="1109">
          <cell r="K1109">
            <v>41.07</v>
          </cell>
          <cell r="Q1109">
            <v>1.4087000000000001</v>
          </cell>
        </row>
        <row r="1110">
          <cell r="K1110">
            <v>40.76</v>
          </cell>
          <cell r="Q1110">
            <v>1.3980999999999999</v>
          </cell>
        </row>
        <row r="1111">
          <cell r="K1111">
            <v>39.380000000000003</v>
          </cell>
          <cell r="Q1111">
            <v>1.3507</v>
          </cell>
        </row>
        <row r="1112">
          <cell r="K1112">
            <v>39.479999999999997</v>
          </cell>
          <cell r="Q1112">
            <v>1.3542000000000001</v>
          </cell>
        </row>
        <row r="1113">
          <cell r="K1113">
            <v>39.49</v>
          </cell>
          <cell r="Q1113">
            <v>1.3545</v>
          </cell>
        </row>
        <row r="1114">
          <cell r="K1114">
            <v>39.380000000000003</v>
          </cell>
          <cell r="Q1114">
            <v>1.3507</v>
          </cell>
        </row>
        <row r="1115">
          <cell r="K1115">
            <v>40.17</v>
          </cell>
          <cell r="Q1115">
            <v>1.3777999999999999</v>
          </cell>
        </row>
        <row r="1116">
          <cell r="K1116">
            <v>39.54</v>
          </cell>
          <cell r="Q1116">
            <v>1.3562000000000001</v>
          </cell>
        </row>
        <row r="1117">
          <cell r="K1117">
            <v>38.69</v>
          </cell>
          <cell r="Q1117">
            <v>1.3270999999999999</v>
          </cell>
        </row>
        <row r="1118">
          <cell r="K1118">
            <v>38.229999999999997</v>
          </cell>
          <cell r="Q1118">
            <v>1.3112999999999999</v>
          </cell>
        </row>
        <row r="1119">
          <cell r="K1119">
            <v>38.31</v>
          </cell>
          <cell r="Q1119">
            <v>1.3140000000000001</v>
          </cell>
        </row>
        <row r="1120">
          <cell r="K1120">
            <v>38.159999999999997</v>
          </cell>
          <cell r="Q1120">
            <v>1.3089</v>
          </cell>
        </row>
        <row r="1121">
          <cell r="K1121">
            <v>37.39</v>
          </cell>
          <cell r="Q1121">
            <v>1.2825</v>
          </cell>
        </row>
        <row r="1122">
          <cell r="K1122">
            <v>36.75</v>
          </cell>
          <cell r="Q1122">
            <v>1.2605</v>
          </cell>
        </row>
        <row r="1123">
          <cell r="K1123">
            <v>37.97</v>
          </cell>
          <cell r="Q1123">
            <v>1.3024</v>
          </cell>
        </row>
        <row r="1124">
          <cell r="K1124">
            <v>37.65</v>
          </cell>
          <cell r="Q1124">
            <v>1.2914000000000001</v>
          </cell>
        </row>
        <row r="1125">
          <cell r="K1125">
            <v>37.630000000000003</v>
          </cell>
          <cell r="Q1125">
            <v>1.2907</v>
          </cell>
        </row>
        <row r="1126">
          <cell r="K1126">
            <v>39.19</v>
          </cell>
          <cell r="Q1126">
            <v>1.3442000000000001</v>
          </cell>
        </row>
        <row r="1127">
          <cell r="K1127">
            <v>39.79</v>
          </cell>
          <cell r="Q1127">
            <v>1.3648</v>
          </cell>
        </row>
        <row r="1128">
          <cell r="K1128">
            <v>40.549999999999997</v>
          </cell>
          <cell r="Q1128">
            <v>1.3909</v>
          </cell>
        </row>
        <row r="1129">
          <cell r="K1129">
            <v>39.549999999999997</v>
          </cell>
          <cell r="Q1129">
            <v>1.3566</v>
          </cell>
        </row>
        <row r="1130">
          <cell r="K1130">
            <v>39.86</v>
          </cell>
          <cell r="Q1130">
            <v>1.3672</v>
          </cell>
        </row>
        <row r="1131">
          <cell r="K1131">
            <v>39.909999999999997</v>
          </cell>
          <cell r="Q1131">
            <v>1.3689</v>
          </cell>
        </row>
        <row r="1132">
          <cell r="K1132">
            <v>41.1</v>
          </cell>
          <cell r="Q1132">
            <v>1.4097</v>
          </cell>
        </row>
        <row r="1133">
          <cell r="K1133">
            <v>41.32</v>
          </cell>
          <cell r="Q1133">
            <v>1.4173</v>
          </cell>
        </row>
        <row r="1134">
          <cell r="K1134">
            <v>41.45</v>
          </cell>
          <cell r="Q1134">
            <v>1.4217</v>
          </cell>
        </row>
        <row r="1135">
          <cell r="K1135">
            <v>41.13</v>
          </cell>
          <cell r="Q1135">
            <v>1.4107000000000001</v>
          </cell>
        </row>
        <row r="1136">
          <cell r="K1136">
            <v>40.9</v>
          </cell>
          <cell r="Q1136">
            <v>1.4029</v>
          </cell>
        </row>
        <row r="1137">
          <cell r="K1137">
            <v>41.28</v>
          </cell>
          <cell r="Q1137">
            <v>1.4158999999999999</v>
          </cell>
        </row>
        <row r="1138">
          <cell r="K1138">
            <v>42.21</v>
          </cell>
          <cell r="Q1138">
            <v>1.4478</v>
          </cell>
        </row>
        <row r="1139">
          <cell r="K1139">
            <v>42.99</v>
          </cell>
          <cell r="Q1139">
            <v>1.4744999999999999</v>
          </cell>
        </row>
        <row r="1140">
          <cell r="K1140">
            <v>42.88</v>
          </cell>
          <cell r="Q1140">
            <v>1.4708000000000001</v>
          </cell>
        </row>
        <row r="1141">
          <cell r="K1141">
            <v>42.77</v>
          </cell>
          <cell r="Q1141">
            <v>1.4670000000000001</v>
          </cell>
        </row>
        <row r="1142">
          <cell r="K1142">
            <v>44.21</v>
          </cell>
          <cell r="Q1142">
            <v>1.5164</v>
          </cell>
        </row>
        <row r="1143">
          <cell r="K1143">
            <v>43.65</v>
          </cell>
          <cell r="Q1143">
            <v>1.4972000000000001</v>
          </cell>
        </row>
        <row r="1144">
          <cell r="K1144">
            <v>44.31</v>
          </cell>
          <cell r="Q1144">
            <v>1.5198</v>
          </cell>
        </row>
        <row r="1145">
          <cell r="K1145">
            <v>44.85</v>
          </cell>
          <cell r="Q1145">
            <v>1.5383</v>
          </cell>
        </row>
        <row r="1146">
          <cell r="K1146">
            <v>44.47</v>
          </cell>
          <cell r="Q1146">
            <v>1.5358000000000001</v>
          </cell>
        </row>
        <row r="1147">
          <cell r="K1147">
            <v>45.18</v>
          </cell>
          <cell r="Q1147">
            <v>1.5603</v>
          </cell>
        </row>
        <row r="1148">
          <cell r="K1148">
            <v>43.94</v>
          </cell>
          <cell r="Q1148">
            <v>1.5175000000000001</v>
          </cell>
        </row>
        <row r="1149">
          <cell r="K1149">
            <v>46.13</v>
          </cell>
          <cell r="Q1149">
            <v>1.5931</v>
          </cell>
        </row>
        <row r="1150">
          <cell r="K1150">
            <v>46.08</v>
          </cell>
          <cell r="Q1150">
            <v>1.5913999999999999</v>
          </cell>
        </row>
        <row r="1151">
          <cell r="K1151">
            <v>45.64</v>
          </cell>
          <cell r="Q1151">
            <v>1.5762</v>
          </cell>
        </row>
        <row r="1152">
          <cell r="K1152">
            <v>46.61</v>
          </cell>
          <cell r="Q1152">
            <v>1.6096999999999999</v>
          </cell>
        </row>
        <row r="1153">
          <cell r="K1153">
            <v>46.64</v>
          </cell>
          <cell r="Q1153">
            <v>1.6107</v>
          </cell>
        </row>
        <row r="1154">
          <cell r="K1154">
            <v>46.82</v>
          </cell>
          <cell r="Q1154">
            <v>1.6169</v>
          </cell>
        </row>
        <row r="1155">
          <cell r="K1155">
            <v>48.15</v>
          </cell>
          <cell r="Q1155">
            <v>1.6629</v>
          </cell>
        </row>
        <row r="1156">
          <cell r="K1156">
            <v>48.14</v>
          </cell>
          <cell r="Q1156">
            <v>1.6625000000000001</v>
          </cell>
        </row>
        <row r="1157">
          <cell r="K1157">
            <v>48.6</v>
          </cell>
          <cell r="Q1157">
            <v>1.6783999999999999</v>
          </cell>
        </row>
        <row r="1158">
          <cell r="K1158">
            <v>48.31</v>
          </cell>
          <cell r="Q1158">
            <v>1.6684000000000001</v>
          </cell>
        </row>
        <row r="1159">
          <cell r="K1159">
            <v>47.47</v>
          </cell>
          <cell r="Q1159">
            <v>1.6394</v>
          </cell>
        </row>
        <row r="1160">
          <cell r="K1160">
            <v>48.81</v>
          </cell>
          <cell r="Q1160">
            <v>1.6857</v>
          </cell>
        </row>
        <row r="1161">
          <cell r="K1161">
            <v>47.95</v>
          </cell>
          <cell r="Q1161">
            <v>1.6559999999999999</v>
          </cell>
        </row>
        <row r="1162">
          <cell r="K1162">
            <v>48.59</v>
          </cell>
          <cell r="Q1162">
            <v>1.6780999999999999</v>
          </cell>
        </row>
        <row r="1163">
          <cell r="K1163">
            <v>47.97</v>
          </cell>
          <cell r="Q1163">
            <v>1.6567000000000001</v>
          </cell>
        </row>
        <row r="1164">
          <cell r="K1164">
            <v>52.03</v>
          </cell>
          <cell r="Q1164">
            <v>1.7968999999999999</v>
          </cell>
        </row>
        <row r="1165">
          <cell r="K1165">
            <v>54</v>
          </cell>
          <cell r="Q1165">
            <v>1.8649</v>
          </cell>
        </row>
        <row r="1166">
          <cell r="K1166">
            <v>53.48</v>
          </cell>
          <cell r="Q1166">
            <v>1.847</v>
          </cell>
        </row>
        <row r="1167">
          <cell r="K1167">
            <v>53.76</v>
          </cell>
          <cell r="Q1167">
            <v>1.8566</v>
          </cell>
        </row>
        <row r="1168">
          <cell r="K1168">
            <v>54.32</v>
          </cell>
          <cell r="Q1168">
            <v>1.8759999999999999</v>
          </cell>
        </row>
        <row r="1169">
          <cell r="K1169">
            <v>55.47</v>
          </cell>
          <cell r="Q1169">
            <v>1.9157</v>
          </cell>
        </row>
        <row r="1170">
          <cell r="K1170">
            <v>55.72</v>
          </cell>
          <cell r="Q1170">
            <v>1.9242999999999999</v>
          </cell>
        </row>
        <row r="1171">
          <cell r="K1171">
            <v>58.26</v>
          </cell>
          <cell r="Q1171">
            <v>2.012</v>
          </cell>
        </row>
        <row r="1172">
          <cell r="K1172">
            <v>58.77</v>
          </cell>
          <cell r="Q1172">
            <v>2.0295999999999998</v>
          </cell>
        </row>
        <row r="1173">
          <cell r="K1173">
            <v>58.29</v>
          </cell>
          <cell r="Q1173">
            <v>2.0131000000000001</v>
          </cell>
        </row>
        <row r="1174">
          <cell r="K1174">
            <v>58.33</v>
          </cell>
          <cell r="Q1174">
            <v>2.0144000000000002</v>
          </cell>
        </row>
        <row r="1175">
          <cell r="K1175">
            <v>59.09</v>
          </cell>
          <cell r="Q1175">
            <v>2.0407000000000002</v>
          </cell>
        </row>
        <row r="1176">
          <cell r="K1176">
            <v>59.56</v>
          </cell>
          <cell r="Q1176">
            <v>2.0569000000000002</v>
          </cell>
        </row>
        <row r="1177">
          <cell r="K1177">
            <v>57.65</v>
          </cell>
          <cell r="Q1177">
            <v>1.9910000000000001</v>
          </cell>
        </row>
        <row r="1178">
          <cell r="K1178">
            <v>57.49</v>
          </cell>
          <cell r="Q1178">
            <v>1.9854000000000001</v>
          </cell>
        </row>
        <row r="1179">
          <cell r="K1179">
            <v>57.63</v>
          </cell>
          <cell r="Q1179">
            <v>1.9903</v>
          </cell>
        </row>
        <row r="1180">
          <cell r="K1180">
            <v>59.19</v>
          </cell>
          <cell r="Q1180">
            <v>2.0442</v>
          </cell>
        </row>
        <row r="1181">
          <cell r="K1181">
            <v>61.87</v>
          </cell>
          <cell r="Q1181">
            <v>2.1366999999999998</v>
          </cell>
        </row>
        <row r="1182">
          <cell r="K1182">
            <v>61.73</v>
          </cell>
          <cell r="Q1182">
            <v>2.1318999999999999</v>
          </cell>
        </row>
        <row r="1183">
          <cell r="K1183">
            <v>60.95</v>
          </cell>
          <cell r="Q1183">
            <v>2.1049000000000002</v>
          </cell>
        </row>
        <row r="1184">
          <cell r="K1184">
            <v>60.87</v>
          </cell>
          <cell r="Q1184">
            <v>2.1021999999999998</v>
          </cell>
        </row>
        <row r="1185">
          <cell r="K1185">
            <v>63.3</v>
          </cell>
          <cell r="Q1185">
            <v>2.1861000000000002</v>
          </cell>
        </row>
        <row r="1186">
          <cell r="K1186">
            <v>61.52</v>
          </cell>
          <cell r="Q1186">
            <v>2.1246</v>
          </cell>
        </row>
        <row r="1187">
          <cell r="K1187">
            <v>61.39</v>
          </cell>
          <cell r="Q1187">
            <v>2.1200999999999999</v>
          </cell>
        </row>
        <row r="1188">
          <cell r="K1188">
            <v>61.29</v>
          </cell>
          <cell r="Q1188">
            <v>2.1166999999999998</v>
          </cell>
        </row>
        <row r="1189">
          <cell r="K1189">
            <v>61.99</v>
          </cell>
          <cell r="Q1189">
            <v>2.1408</v>
          </cell>
        </row>
        <row r="1190">
          <cell r="K1190">
            <v>62.34</v>
          </cell>
          <cell r="Q1190">
            <v>2.1528999999999998</v>
          </cell>
        </row>
        <row r="1191">
          <cell r="K1191">
            <v>63</v>
          </cell>
          <cell r="Q1191">
            <v>2.1757</v>
          </cell>
        </row>
        <row r="1192">
          <cell r="K1192">
            <v>63.31</v>
          </cell>
          <cell r="Q1192">
            <v>2.1863999999999999</v>
          </cell>
        </row>
        <row r="1193">
          <cell r="K1193">
            <v>62.57</v>
          </cell>
          <cell r="Q1193">
            <v>2.1608999999999998</v>
          </cell>
        </row>
        <row r="1194">
          <cell r="K1194">
            <v>61.67</v>
          </cell>
          <cell r="Q1194">
            <v>2.1297999999999999</v>
          </cell>
        </row>
        <row r="1195">
          <cell r="K1195">
            <v>62.89</v>
          </cell>
          <cell r="Q1195">
            <v>2.1718999999999999</v>
          </cell>
        </row>
        <row r="1196">
          <cell r="K1196">
            <v>62.66</v>
          </cell>
          <cell r="Q1196">
            <v>2.1640000000000001</v>
          </cell>
        </row>
        <row r="1197">
          <cell r="K1197">
            <v>63.99</v>
          </cell>
          <cell r="Q1197">
            <v>2.2099000000000002</v>
          </cell>
        </row>
        <row r="1198">
          <cell r="K1198">
            <v>63.52</v>
          </cell>
          <cell r="Q1198">
            <v>2.1937000000000002</v>
          </cell>
        </row>
        <row r="1199">
          <cell r="K1199">
            <v>62.22</v>
          </cell>
          <cell r="Q1199">
            <v>2.1488</v>
          </cell>
        </row>
        <row r="1200">
          <cell r="K1200">
            <v>63.05</v>
          </cell>
          <cell r="Q1200">
            <v>2.1775000000000002</v>
          </cell>
        </row>
        <row r="1201">
          <cell r="K1201">
            <v>63.58</v>
          </cell>
          <cell r="Q1201">
            <v>2.1958000000000002</v>
          </cell>
        </row>
        <row r="1202">
          <cell r="K1202">
            <v>64.06</v>
          </cell>
          <cell r="Q1202">
            <v>2.2122999999999999</v>
          </cell>
        </row>
        <row r="1203">
          <cell r="K1203">
            <v>65.38</v>
          </cell>
          <cell r="Q1203">
            <v>2.2578999999999998</v>
          </cell>
        </row>
        <row r="1204">
          <cell r="K1204">
            <v>65.75</v>
          </cell>
          <cell r="Q1204">
            <v>2.2707000000000002</v>
          </cell>
        </row>
        <row r="1205">
          <cell r="K1205">
            <v>65.81</v>
          </cell>
          <cell r="Q1205">
            <v>2.2728000000000002</v>
          </cell>
        </row>
        <row r="1206">
          <cell r="K1206">
            <v>65.069999999999993</v>
          </cell>
          <cell r="Q1206">
            <v>2.2471999999999999</v>
          </cell>
        </row>
        <row r="1207">
          <cell r="K1207">
            <v>65.02</v>
          </cell>
          <cell r="Q1207">
            <v>2.2454999999999998</v>
          </cell>
        </row>
        <row r="1208">
          <cell r="K1208">
            <v>66.31</v>
          </cell>
          <cell r="Q1208">
            <v>2.29</v>
          </cell>
        </row>
        <row r="1209">
          <cell r="K1209">
            <v>66.89</v>
          </cell>
          <cell r="Q1209">
            <v>2.3100999999999998</v>
          </cell>
        </row>
        <row r="1210">
          <cell r="K1210">
            <v>67.25</v>
          </cell>
          <cell r="Q1210">
            <v>2.3180000000000001</v>
          </cell>
        </row>
        <row r="1211">
          <cell r="K1211">
            <v>66.87</v>
          </cell>
          <cell r="Q1211">
            <v>2.3048999999999999</v>
          </cell>
        </row>
        <row r="1212">
          <cell r="K1212">
            <v>66.8</v>
          </cell>
          <cell r="Q1212">
            <v>2.3025000000000002</v>
          </cell>
        </row>
        <row r="1213">
          <cell r="K1213">
            <v>66.069999999999993</v>
          </cell>
          <cell r="Q1213">
            <v>2.2772999999999999</v>
          </cell>
        </row>
        <row r="1214">
          <cell r="K1214">
            <v>63.72</v>
          </cell>
          <cell r="Q1214">
            <v>2.1962999999999999</v>
          </cell>
        </row>
        <row r="1215">
          <cell r="K1215">
            <v>65.040000000000006</v>
          </cell>
          <cell r="Q1215">
            <v>2.2418</v>
          </cell>
        </row>
        <row r="1216">
          <cell r="K1216">
            <v>65.2</v>
          </cell>
          <cell r="Q1216">
            <v>2.2473999999999998</v>
          </cell>
        </row>
        <row r="1217">
          <cell r="K1217">
            <v>66.400000000000006</v>
          </cell>
          <cell r="Q1217">
            <v>2.2887</v>
          </cell>
        </row>
        <row r="1218">
          <cell r="K1218">
            <v>67.38</v>
          </cell>
          <cell r="Q1218">
            <v>2.3224999999999998</v>
          </cell>
        </row>
        <row r="1219">
          <cell r="K1219">
            <v>67.13</v>
          </cell>
          <cell r="Q1219">
            <v>2.3138999999999998</v>
          </cell>
        </row>
        <row r="1220">
          <cell r="K1220">
            <v>69.31</v>
          </cell>
          <cell r="Q1220">
            <v>2.3889999999999998</v>
          </cell>
        </row>
        <row r="1221">
          <cell r="K1221">
            <v>69.849999999999994</v>
          </cell>
          <cell r="Q1221">
            <v>2.4076</v>
          </cell>
        </row>
        <row r="1222">
          <cell r="K1222">
            <v>68.260000000000005</v>
          </cell>
          <cell r="Q1222">
            <v>2.3527999999999998</v>
          </cell>
        </row>
        <row r="1223">
          <cell r="K1223">
            <v>67.760000000000005</v>
          </cell>
          <cell r="Q1223">
            <v>2.3355999999999999</v>
          </cell>
        </row>
        <row r="1224">
          <cell r="K1224">
            <v>67.510000000000005</v>
          </cell>
          <cell r="Q1224">
            <v>2.327</v>
          </cell>
        </row>
        <row r="1225">
          <cell r="K1225">
            <v>68.25</v>
          </cell>
          <cell r="Q1225">
            <v>2.3525</v>
          </cell>
        </row>
        <row r="1226">
          <cell r="K1226">
            <v>68.13</v>
          </cell>
          <cell r="Q1226">
            <v>2.3483000000000001</v>
          </cell>
        </row>
        <row r="1227">
          <cell r="K1227">
            <v>71.52</v>
          </cell>
          <cell r="Q1227">
            <v>2.4651999999999998</v>
          </cell>
        </row>
        <row r="1228">
          <cell r="K1228">
            <v>70.87</v>
          </cell>
          <cell r="Q1228">
            <v>2.4428000000000001</v>
          </cell>
        </row>
        <row r="1229">
          <cell r="K1229">
            <v>71.459999999999994</v>
          </cell>
          <cell r="Q1229">
            <v>2.4630999999999998</v>
          </cell>
        </row>
        <row r="1230">
          <cell r="K1230">
            <v>73.900000000000006</v>
          </cell>
          <cell r="Q1230">
            <v>2.5472000000000001</v>
          </cell>
        </row>
        <row r="1231">
          <cell r="K1231">
            <v>74.099999999999994</v>
          </cell>
          <cell r="Q1231">
            <v>2.5541</v>
          </cell>
        </row>
        <row r="1232">
          <cell r="K1232">
            <v>74.64</v>
          </cell>
          <cell r="Q1232">
            <v>2.5727000000000002</v>
          </cell>
        </row>
        <row r="1233">
          <cell r="K1233">
            <v>75.930000000000007</v>
          </cell>
          <cell r="Q1233">
            <v>2.6172</v>
          </cell>
        </row>
        <row r="1234">
          <cell r="K1234">
            <v>76.45</v>
          </cell>
          <cell r="Q1234">
            <v>2.6351</v>
          </cell>
        </row>
        <row r="1235">
          <cell r="K1235">
            <v>77.709999999999994</v>
          </cell>
          <cell r="Q1235">
            <v>2.6785999999999999</v>
          </cell>
        </row>
        <row r="1236">
          <cell r="K1236">
            <v>77.37</v>
          </cell>
          <cell r="Q1236">
            <v>2.6667999999999998</v>
          </cell>
        </row>
        <row r="1237">
          <cell r="K1237">
            <v>76.8</v>
          </cell>
          <cell r="Q1237">
            <v>2.6472000000000002</v>
          </cell>
        </row>
        <row r="1238">
          <cell r="K1238">
            <v>79.45</v>
          </cell>
          <cell r="Q1238">
            <v>2.7385000000000002</v>
          </cell>
        </row>
        <row r="1239">
          <cell r="K1239">
            <v>77.86</v>
          </cell>
          <cell r="Q1239">
            <v>2.6837</v>
          </cell>
        </row>
        <row r="1240">
          <cell r="K1240">
            <v>79.599999999999994</v>
          </cell>
          <cell r="Q1240">
            <v>2.7437</v>
          </cell>
        </row>
        <row r="1241">
          <cell r="K1241">
            <v>78.95</v>
          </cell>
          <cell r="Q1241">
            <v>2.7212999999999998</v>
          </cell>
        </row>
        <row r="1242">
          <cell r="K1242">
            <v>80.7</v>
          </cell>
          <cell r="Q1242">
            <v>2.7816000000000001</v>
          </cell>
        </row>
        <row r="1243">
          <cell r="K1243">
            <v>81.400000000000006</v>
          </cell>
          <cell r="Q1243">
            <v>2.8056999999999999</v>
          </cell>
        </row>
        <row r="1244">
          <cell r="K1244">
            <v>80.180000000000007</v>
          </cell>
          <cell r="Q1244">
            <v>2.7637</v>
          </cell>
        </row>
        <row r="1245">
          <cell r="K1245">
            <v>79.8</v>
          </cell>
          <cell r="Q1245">
            <v>2.7505999999999999</v>
          </cell>
        </row>
        <row r="1246">
          <cell r="K1246">
            <v>79.39</v>
          </cell>
          <cell r="Q1246">
            <v>2.7364999999999999</v>
          </cell>
        </row>
        <row r="1247">
          <cell r="K1247">
            <v>77.89</v>
          </cell>
          <cell r="Q1247">
            <v>2.6848000000000001</v>
          </cell>
        </row>
        <row r="1248">
          <cell r="K1248">
            <v>79.83</v>
          </cell>
          <cell r="Q1248">
            <v>2.7515999999999998</v>
          </cell>
        </row>
        <row r="1249">
          <cell r="K1249">
            <v>79.569999999999993</v>
          </cell>
          <cell r="Q1249">
            <v>2.7427000000000001</v>
          </cell>
        </row>
        <row r="1250">
          <cell r="K1250">
            <v>77.03</v>
          </cell>
          <cell r="Q1250">
            <v>2.6551</v>
          </cell>
        </row>
        <row r="1251">
          <cell r="K1251">
            <v>79.56</v>
          </cell>
          <cell r="Q1251">
            <v>2.7423000000000002</v>
          </cell>
        </row>
        <row r="1252">
          <cell r="K1252">
            <v>81.86</v>
          </cell>
          <cell r="Q1252">
            <v>2.8216000000000001</v>
          </cell>
        </row>
        <row r="1253">
          <cell r="K1253">
            <v>80.739999999999995</v>
          </cell>
          <cell r="Q1253">
            <v>2.7829999999999999</v>
          </cell>
        </row>
        <row r="1254">
          <cell r="K1254">
            <v>79.88</v>
          </cell>
          <cell r="Q1254">
            <v>2.7534000000000001</v>
          </cell>
        </row>
        <row r="1255">
          <cell r="K1255">
            <v>79.819999999999993</v>
          </cell>
          <cell r="Q1255">
            <v>2.7513000000000001</v>
          </cell>
        </row>
        <row r="1256">
          <cell r="K1256">
            <v>78.319999999999993</v>
          </cell>
          <cell r="Q1256">
            <v>2.6996000000000002</v>
          </cell>
        </row>
        <row r="1257">
          <cell r="K1257">
            <v>73.75</v>
          </cell>
          <cell r="Q1257">
            <v>2.5421</v>
          </cell>
        </row>
        <row r="1258">
          <cell r="K1258">
            <v>76.05</v>
          </cell>
          <cell r="Q1258">
            <v>2.6213000000000002</v>
          </cell>
        </row>
        <row r="1259">
          <cell r="K1259">
            <v>76.03</v>
          </cell>
          <cell r="Q1259">
            <v>2.6206</v>
          </cell>
        </row>
        <row r="1260">
          <cell r="K1260">
            <v>75.44</v>
          </cell>
          <cell r="Q1260">
            <v>2.6002999999999998</v>
          </cell>
        </row>
        <row r="1261">
          <cell r="K1261">
            <v>74.41</v>
          </cell>
          <cell r="Q1261">
            <v>2.5648</v>
          </cell>
        </row>
        <row r="1262">
          <cell r="K1262">
            <v>78.28</v>
          </cell>
          <cell r="Q1262">
            <v>2.6981999999999999</v>
          </cell>
        </row>
        <row r="1263">
          <cell r="K1263">
            <v>76.81</v>
          </cell>
          <cell r="Q1263">
            <v>2.6475</v>
          </cell>
        </row>
        <row r="1264">
          <cell r="K1264">
            <v>79.39</v>
          </cell>
          <cell r="Q1264">
            <v>2.7364999999999999</v>
          </cell>
        </row>
        <row r="1265">
          <cell r="K1265">
            <v>78.61</v>
          </cell>
          <cell r="Q1265">
            <v>2.7096</v>
          </cell>
        </row>
        <row r="1266">
          <cell r="K1266">
            <v>79.56</v>
          </cell>
          <cell r="Q1266">
            <v>2.7423000000000002</v>
          </cell>
        </row>
        <row r="1267">
          <cell r="K1267">
            <v>80.2</v>
          </cell>
          <cell r="Q1267">
            <v>2.7644000000000002</v>
          </cell>
        </row>
        <row r="1268">
          <cell r="K1268">
            <v>80.650000000000006</v>
          </cell>
          <cell r="Q1268">
            <v>2.7799</v>
          </cell>
        </row>
        <row r="1269">
          <cell r="K1269">
            <v>80.72</v>
          </cell>
          <cell r="Q1269">
            <v>2.7823000000000002</v>
          </cell>
        </row>
        <row r="1270">
          <cell r="K1270">
            <v>82.26</v>
          </cell>
          <cell r="Q1270">
            <v>2.8353999999999999</v>
          </cell>
        </row>
        <row r="1271">
          <cell r="K1271">
            <v>79.900000000000006</v>
          </cell>
          <cell r="Q1271">
            <v>2.754</v>
          </cell>
        </row>
        <row r="1272">
          <cell r="K1272">
            <v>79.27</v>
          </cell>
          <cell r="Q1272">
            <v>2.7134</v>
          </cell>
        </row>
        <row r="1273">
          <cell r="K1273">
            <v>80.680000000000007</v>
          </cell>
          <cell r="Q1273">
            <v>2.7616999999999998</v>
          </cell>
        </row>
        <row r="1274">
          <cell r="K1274">
            <v>81.459999999999994</v>
          </cell>
          <cell r="Q1274">
            <v>2.7884000000000002</v>
          </cell>
        </row>
        <row r="1275">
          <cell r="K1275">
            <v>80.48</v>
          </cell>
          <cell r="Q1275">
            <v>2.7547999999999999</v>
          </cell>
        </row>
        <row r="1276">
          <cell r="K1276">
            <v>78.569999999999993</v>
          </cell>
          <cell r="Q1276">
            <v>2.6894</v>
          </cell>
        </row>
        <row r="1277">
          <cell r="K1277">
            <v>78.510000000000005</v>
          </cell>
          <cell r="Q1277">
            <v>2.6873999999999998</v>
          </cell>
        </row>
        <row r="1278">
          <cell r="K1278">
            <v>79.63</v>
          </cell>
          <cell r="Q1278">
            <v>2.7256999999999998</v>
          </cell>
        </row>
        <row r="1279">
          <cell r="K1279">
            <v>77.510000000000005</v>
          </cell>
          <cell r="Q1279">
            <v>2.6532</v>
          </cell>
        </row>
        <row r="1280">
          <cell r="K1280">
            <v>74.64</v>
          </cell>
          <cell r="Q1280">
            <v>2.5548999999999999</v>
          </cell>
        </row>
        <row r="1281">
          <cell r="K1281">
            <v>75.069999999999993</v>
          </cell>
          <cell r="Q1281">
            <v>2.5695999999999999</v>
          </cell>
        </row>
        <row r="1282">
          <cell r="K1282">
            <v>76</v>
          </cell>
          <cell r="Q1282">
            <v>2.6015000000000001</v>
          </cell>
        </row>
        <row r="1283">
          <cell r="K1283">
            <v>76.5</v>
          </cell>
          <cell r="Q1283">
            <v>2.6185999999999998</v>
          </cell>
        </row>
        <row r="1284">
          <cell r="K1284">
            <v>76.22</v>
          </cell>
          <cell r="Q1284">
            <v>2.609</v>
          </cell>
        </row>
        <row r="1285">
          <cell r="K1285">
            <v>77.510000000000005</v>
          </cell>
          <cell r="Q1285">
            <v>2.6532</v>
          </cell>
        </row>
        <row r="1286">
          <cell r="K1286">
            <v>78.63</v>
          </cell>
          <cell r="Q1286">
            <v>2.6915</v>
          </cell>
        </row>
        <row r="1287">
          <cell r="K1287">
            <v>79.23</v>
          </cell>
          <cell r="Q1287">
            <v>2.7120000000000002</v>
          </cell>
        </row>
        <row r="1288">
          <cell r="K1288">
            <v>79.400000000000006</v>
          </cell>
          <cell r="Q1288">
            <v>2.7178</v>
          </cell>
        </row>
        <row r="1289">
          <cell r="K1289">
            <v>80.599999999999994</v>
          </cell>
          <cell r="Q1289">
            <v>2.7589000000000001</v>
          </cell>
        </row>
        <row r="1290">
          <cell r="K1290">
            <v>76.88</v>
          </cell>
          <cell r="Q1290">
            <v>2.6316000000000002</v>
          </cell>
        </row>
        <row r="1291">
          <cell r="K1291">
            <v>76.98</v>
          </cell>
          <cell r="Q1291">
            <v>2.6349999999999998</v>
          </cell>
        </row>
        <row r="1292">
          <cell r="K1292">
            <v>76.69</v>
          </cell>
          <cell r="Q1292">
            <v>2.6251000000000002</v>
          </cell>
        </row>
        <row r="1293">
          <cell r="K1293">
            <v>74.73</v>
          </cell>
          <cell r="Q1293">
            <v>2.5579999999999998</v>
          </cell>
        </row>
        <row r="1294">
          <cell r="K1294">
            <v>72.38</v>
          </cell>
          <cell r="Q1294">
            <v>2.4775999999999998</v>
          </cell>
        </row>
        <row r="1295">
          <cell r="K1295">
            <v>69.92</v>
          </cell>
          <cell r="Q1295">
            <v>2.3934000000000002</v>
          </cell>
        </row>
        <row r="1296">
          <cell r="K1296">
            <v>68.7</v>
          </cell>
          <cell r="Q1296">
            <v>2.3515999999999999</v>
          </cell>
        </row>
        <row r="1297">
          <cell r="K1297">
            <v>68.599999999999994</v>
          </cell>
          <cell r="Q1297">
            <v>2.3481999999999998</v>
          </cell>
        </row>
        <row r="1298">
          <cell r="K1298">
            <v>70.67</v>
          </cell>
          <cell r="Q1298">
            <v>2.419</v>
          </cell>
        </row>
        <row r="1299">
          <cell r="K1299">
            <v>71.489999999999995</v>
          </cell>
          <cell r="Q1299">
            <v>2.4470999999999998</v>
          </cell>
        </row>
        <row r="1300">
          <cell r="K1300">
            <v>68.3</v>
          </cell>
          <cell r="Q1300">
            <v>2.3378999999999999</v>
          </cell>
        </row>
        <row r="1301">
          <cell r="K1301">
            <v>68.17</v>
          </cell>
          <cell r="Q1301">
            <v>2.3334000000000001</v>
          </cell>
        </row>
        <row r="1302">
          <cell r="K1302">
            <v>68.02</v>
          </cell>
          <cell r="Q1302">
            <v>2.3283</v>
          </cell>
        </row>
        <row r="1303">
          <cell r="K1303">
            <v>66.86</v>
          </cell>
          <cell r="Q1303">
            <v>2.2886000000000002</v>
          </cell>
        </row>
        <row r="1304">
          <cell r="K1304">
            <v>65.400000000000006</v>
          </cell>
          <cell r="Q1304">
            <v>2.2385999999999999</v>
          </cell>
        </row>
        <row r="1305">
          <cell r="K1305">
            <v>67.739999999999995</v>
          </cell>
          <cell r="Q1305">
            <v>2.3187000000000002</v>
          </cell>
        </row>
        <row r="1306">
          <cell r="K1306">
            <v>67.930000000000007</v>
          </cell>
          <cell r="Q1306">
            <v>2.3252000000000002</v>
          </cell>
        </row>
        <row r="1307">
          <cell r="K1307">
            <v>67.760000000000005</v>
          </cell>
          <cell r="Q1307">
            <v>2.3193999999999999</v>
          </cell>
        </row>
        <row r="1308">
          <cell r="K1308">
            <v>66.77</v>
          </cell>
          <cell r="Q1308">
            <v>2.2854999999999999</v>
          </cell>
        </row>
        <row r="1309">
          <cell r="K1309">
            <v>68.47</v>
          </cell>
          <cell r="Q1309">
            <v>2.3437000000000001</v>
          </cell>
        </row>
        <row r="1310">
          <cell r="K1310">
            <v>72.34</v>
          </cell>
          <cell r="Q1310">
            <v>2.4762</v>
          </cell>
        </row>
        <row r="1311">
          <cell r="K1311">
            <v>72.55</v>
          </cell>
          <cell r="Q1311">
            <v>2.4834000000000001</v>
          </cell>
        </row>
        <row r="1312">
          <cell r="K1312">
            <v>72.86</v>
          </cell>
          <cell r="Q1312">
            <v>2.4940000000000002</v>
          </cell>
        </row>
        <row r="1313">
          <cell r="K1313">
            <v>72.58</v>
          </cell>
          <cell r="Q1313">
            <v>2.4843999999999999</v>
          </cell>
        </row>
        <row r="1314">
          <cell r="K1314">
            <v>71.540000000000006</v>
          </cell>
          <cell r="Q1314">
            <v>2.4487999999999999</v>
          </cell>
        </row>
        <row r="1315">
          <cell r="K1315">
            <v>72.36</v>
          </cell>
          <cell r="Q1315">
            <v>2.4769000000000001</v>
          </cell>
        </row>
        <row r="1316">
          <cell r="K1316">
            <v>73.34</v>
          </cell>
          <cell r="Q1316">
            <v>2.5104000000000002</v>
          </cell>
        </row>
        <row r="1317">
          <cell r="K1317">
            <v>71.19</v>
          </cell>
          <cell r="Q1317">
            <v>2.4367999999999999</v>
          </cell>
        </row>
        <row r="1318">
          <cell r="K1318">
            <v>71.22</v>
          </cell>
          <cell r="Q1318">
            <v>2.4378000000000002</v>
          </cell>
        </row>
        <row r="1319">
          <cell r="K1319">
            <v>71.349999999999994</v>
          </cell>
          <cell r="Q1319">
            <v>2.4422999999999999</v>
          </cell>
        </row>
        <row r="1320">
          <cell r="K1320">
            <v>73</v>
          </cell>
          <cell r="Q1320">
            <v>2.4988000000000001</v>
          </cell>
        </row>
        <row r="1321">
          <cell r="K1321">
            <v>70.739999999999995</v>
          </cell>
          <cell r="Q1321">
            <v>2.4214000000000002</v>
          </cell>
        </row>
        <row r="1322">
          <cell r="K1322">
            <v>69.08</v>
          </cell>
          <cell r="Q1322">
            <v>2.3645999999999998</v>
          </cell>
        </row>
        <row r="1323">
          <cell r="K1323">
            <v>71.63</v>
          </cell>
          <cell r="Q1323">
            <v>2.4519000000000002</v>
          </cell>
        </row>
        <row r="1324">
          <cell r="K1324">
            <v>70.12</v>
          </cell>
          <cell r="Q1324">
            <v>2.4001999999999999</v>
          </cell>
        </row>
        <row r="1325">
          <cell r="K1325">
            <v>69.98</v>
          </cell>
          <cell r="Q1325">
            <v>2.3954</v>
          </cell>
        </row>
        <row r="1326">
          <cell r="K1326">
            <v>69.05</v>
          </cell>
          <cell r="Q1326">
            <v>2.3635999999999999</v>
          </cell>
        </row>
        <row r="1327">
          <cell r="K1327">
            <v>69.900000000000006</v>
          </cell>
          <cell r="Q1327">
            <v>2.3927</v>
          </cell>
        </row>
        <row r="1328">
          <cell r="K1328">
            <v>71.72</v>
          </cell>
          <cell r="Q1328">
            <v>2.4550000000000001</v>
          </cell>
        </row>
        <row r="1329">
          <cell r="K1329">
            <v>72.099999999999994</v>
          </cell>
          <cell r="Q1329">
            <v>2.468</v>
          </cell>
        </row>
        <row r="1330">
          <cell r="K1330">
            <v>71.81</v>
          </cell>
          <cell r="Q1330">
            <v>2.4580000000000002</v>
          </cell>
        </row>
        <row r="1331">
          <cell r="K1331">
            <v>70.099999999999994</v>
          </cell>
          <cell r="Q1331">
            <v>2.3995000000000002</v>
          </cell>
        </row>
        <row r="1332">
          <cell r="K1332">
            <v>70.7</v>
          </cell>
          <cell r="Q1332">
            <v>2.42</v>
          </cell>
        </row>
        <row r="1333">
          <cell r="K1333">
            <v>74.56</v>
          </cell>
          <cell r="Q1333">
            <v>2.5522</v>
          </cell>
        </row>
        <row r="1334">
          <cell r="K1334">
            <v>75.8</v>
          </cell>
          <cell r="Q1334">
            <v>2.5945999999999998</v>
          </cell>
        </row>
        <row r="1335">
          <cell r="K1335">
            <v>78.209999999999994</v>
          </cell>
          <cell r="Q1335">
            <v>2.5670000000000002</v>
          </cell>
        </row>
        <row r="1336">
          <cell r="K1336">
            <v>78.31</v>
          </cell>
          <cell r="Q1336">
            <v>2.5703</v>
          </cell>
        </row>
        <row r="1337">
          <cell r="K1337">
            <v>80.05</v>
          </cell>
          <cell r="Q1337">
            <v>2.6274000000000002</v>
          </cell>
        </row>
        <row r="1338">
          <cell r="K1338">
            <v>80.16</v>
          </cell>
          <cell r="Q1338">
            <v>2.6309999999999998</v>
          </cell>
        </row>
        <row r="1339">
          <cell r="K1339">
            <v>80.95</v>
          </cell>
          <cell r="Q1339">
            <v>2.6568999999999998</v>
          </cell>
        </row>
        <row r="1340">
          <cell r="K1340">
            <v>80.209999999999994</v>
          </cell>
          <cell r="Q1340">
            <v>2.6326999999999998</v>
          </cell>
        </row>
        <row r="1341">
          <cell r="K1341">
            <v>77.290000000000006</v>
          </cell>
          <cell r="Q1341">
            <v>2.5367999999999999</v>
          </cell>
        </row>
        <row r="1342">
          <cell r="K1342">
            <v>76.430000000000007</v>
          </cell>
          <cell r="Q1342">
            <v>2.5085999999999999</v>
          </cell>
        </row>
        <row r="1343">
          <cell r="K1343">
            <v>77.3</v>
          </cell>
          <cell r="Q1343">
            <v>2.5371000000000001</v>
          </cell>
        </row>
        <row r="1344">
          <cell r="K1344">
            <v>76.41</v>
          </cell>
          <cell r="Q1344">
            <v>2.5078999999999998</v>
          </cell>
        </row>
        <row r="1345">
          <cell r="K1345">
            <v>78.56</v>
          </cell>
          <cell r="Q1345">
            <v>2.5785</v>
          </cell>
        </row>
        <row r="1346">
          <cell r="K1346">
            <v>77.91</v>
          </cell>
          <cell r="Q1346">
            <v>2.5571999999999999</v>
          </cell>
        </row>
        <row r="1347">
          <cell r="K1347">
            <v>80.069999999999993</v>
          </cell>
          <cell r="Q1347">
            <v>2.6280999999999999</v>
          </cell>
        </row>
        <row r="1348">
          <cell r="K1348">
            <v>78.94</v>
          </cell>
          <cell r="Q1348">
            <v>2.5910000000000002</v>
          </cell>
        </row>
        <row r="1349">
          <cell r="K1349">
            <v>81.47</v>
          </cell>
          <cell r="Q1349">
            <v>2.6739999999999999</v>
          </cell>
        </row>
        <row r="1350">
          <cell r="K1350">
            <v>83.31</v>
          </cell>
          <cell r="Q1350">
            <v>2.7343999999999999</v>
          </cell>
        </row>
        <row r="1351">
          <cell r="K1351">
            <v>82.31</v>
          </cell>
          <cell r="Q1351">
            <v>2.7016</v>
          </cell>
        </row>
        <row r="1352">
          <cell r="K1352">
            <v>81.96</v>
          </cell>
          <cell r="Q1352">
            <v>2.6901000000000002</v>
          </cell>
        </row>
        <row r="1353">
          <cell r="K1353">
            <v>80</v>
          </cell>
          <cell r="Q1353">
            <v>2.6257999999999999</v>
          </cell>
        </row>
        <row r="1354">
          <cell r="K1354">
            <v>81.25</v>
          </cell>
          <cell r="Q1354">
            <v>2.6667999999999998</v>
          </cell>
        </row>
        <row r="1355">
          <cell r="K1355">
            <v>80.569999999999993</v>
          </cell>
          <cell r="Q1355">
            <v>2.6444999999999999</v>
          </cell>
        </row>
        <row r="1356">
          <cell r="K1356">
            <v>79.91</v>
          </cell>
          <cell r="Q1356">
            <v>2.6227999999999998</v>
          </cell>
        </row>
        <row r="1357">
          <cell r="K1357">
            <v>78.12</v>
          </cell>
          <cell r="Q1357">
            <v>2.5640999999999998</v>
          </cell>
        </row>
        <row r="1358">
          <cell r="K1358">
            <v>77.58</v>
          </cell>
          <cell r="Q1358">
            <v>2.5463</v>
          </cell>
        </row>
        <row r="1359">
          <cell r="K1359">
            <v>68.36</v>
          </cell>
          <cell r="Q1359">
            <v>2.2437</v>
          </cell>
        </row>
        <row r="1360">
          <cell r="K1360">
            <v>67.48</v>
          </cell>
          <cell r="Q1360">
            <v>2.2147999999999999</v>
          </cell>
        </row>
        <row r="1361">
          <cell r="K1361">
            <v>60.26</v>
          </cell>
          <cell r="Q1361">
            <v>1.9779</v>
          </cell>
        </row>
        <row r="1362">
          <cell r="K1362">
            <v>66.39</v>
          </cell>
          <cell r="Q1362">
            <v>2.1791</v>
          </cell>
        </row>
        <row r="1363">
          <cell r="K1363">
            <v>63.39</v>
          </cell>
          <cell r="Q1363">
            <v>2.0806</v>
          </cell>
        </row>
        <row r="1364">
          <cell r="K1364">
            <v>66.13</v>
          </cell>
          <cell r="Q1364">
            <v>2.1705000000000001</v>
          </cell>
        </row>
        <row r="1365">
          <cell r="K1365">
            <v>66.78</v>
          </cell>
          <cell r="Q1365">
            <v>2.1919</v>
          </cell>
        </row>
        <row r="1366">
          <cell r="K1366">
            <v>70.290000000000006</v>
          </cell>
          <cell r="Q1366">
            <v>2.3071000000000002</v>
          </cell>
        </row>
        <row r="1367">
          <cell r="K1367">
            <v>68.37</v>
          </cell>
          <cell r="Q1367">
            <v>2.2440000000000002</v>
          </cell>
        </row>
        <row r="1368">
          <cell r="K1368">
            <v>68.31</v>
          </cell>
          <cell r="Q1368">
            <v>2.2421000000000002</v>
          </cell>
        </row>
        <row r="1369">
          <cell r="K1369">
            <v>63.25</v>
          </cell>
          <cell r="Q1369">
            <v>2.0760000000000001</v>
          </cell>
        </row>
        <row r="1370">
          <cell r="K1370">
            <v>60.71</v>
          </cell>
          <cell r="Q1370">
            <v>1.9925999999999999</v>
          </cell>
        </row>
        <row r="1371">
          <cell r="K1371">
            <v>60.37</v>
          </cell>
          <cell r="Q1371">
            <v>1.9815</v>
          </cell>
        </row>
        <row r="1372">
          <cell r="K1372">
            <v>63.65</v>
          </cell>
          <cell r="Q1372">
            <v>2.0891000000000002</v>
          </cell>
        </row>
        <row r="1373">
          <cell r="K1373">
            <v>64.39</v>
          </cell>
          <cell r="Q1373">
            <v>2.1133999999999999</v>
          </cell>
        </row>
        <row r="1374">
          <cell r="K1374">
            <v>62.62</v>
          </cell>
          <cell r="Q1374">
            <v>2.0552999999999999</v>
          </cell>
        </row>
        <row r="1375">
          <cell r="K1375">
            <v>63.73</v>
          </cell>
          <cell r="Q1375">
            <v>2.0916999999999999</v>
          </cell>
        </row>
        <row r="1376">
          <cell r="K1376">
            <v>66.59</v>
          </cell>
          <cell r="Q1376">
            <v>2.1856</v>
          </cell>
        </row>
        <row r="1377">
          <cell r="K1377">
            <v>67.010000000000005</v>
          </cell>
          <cell r="Q1377">
            <v>2.1993999999999998</v>
          </cell>
        </row>
        <row r="1378">
          <cell r="K1378">
            <v>66.12</v>
          </cell>
          <cell r="Q1378">
            <v>2.1701999999999999</v>
          </cell>
        </row>
        <row r="1379">
          <cell r="K1379">
            <v>65.180000000000007</v>
          </cell>
          <cell r="Q1379">
            <v>2.1393</v>
          </cell>
        </row>
        <row r="1380">
          <cell r="K1380">
            <v>63.64</v>
          </cell>
          <cell r="Q1380">
            <v>2.0888</v>
          </cell>
        </row>
        <row r="1381">
          <cell r="K1381">
            <v>63.68</v>
          </cell>
          <cell r="Q1381">
            <v>2.0901000000000001</v>
          </cell>
        </row>
        <row r="1382">
          <cell r="K1382">
            <v>65.97</v>
          </cell>
          <cell r="Q1382">
            <v>2.1652999999999998</v>
          </cell>
        </row>
        <row r="1383">
          <cell r="K1383">
            <v>65.09</v>
          </cell>
          <cell r="Q1383">
            <v>2.1364000000000001</v>
          </cell>
        </row>
        <row r="1384">
          <cell r="K1384">
            <v>62.66</v>
          </cell>
          <cell r="Q1384">
            <v>2.0566</v>
          </cell>
        </row>
        <row r="1385">
          <cell r="K1385">
            <v>63.27</v>
          </cell>
          <cell r="Q1385">
            <v>2.0766</v>
          </cell>
        </row>
        <row r="1386">
          <cell r="K1386">
            <v>63.82</v>
          </cell>
          <cell r="Q1386">
            <v>2.0947</v>
          </cell>
        </row>
        <row r="1387">
          <cell r="K1387">
            <v>64.819999999999993</v>
          </cell>
          <cell r="Q1387">
            <v>2.1274999999999999</v>
          </cell>
        </row>
        <row r="1388">
          <cell r="K1388">
            <v>65.73</v>
          </cell>
          <cell r="Q1388">
            <v>2.1574</v>
          </cell>
        </row>
        <row r="1389">
          <cell r="K1389">
            <v>65.03</v>
          </cell>
          <cell r="Q1389">
            <v>2.1343999999999999</v>
          </cell>
        </row>
        <row r="1390">
          <cell r="K1390">
            <v>63.47</v>
          </cell>
          <cell r="Q1390">
            <v>2.0832000000000002</v>
          </cell>
        </row>
        <row r="1391">
          <cell r="K1391">
            <v>61.69</v>
          </cell>
          <cell r="Q1391">
            <v>2.0247999999999999</v>
          </cell>
        </row>
        <row r="1392">
          <cell r="K1392">
            <v>58.04</v>
          </cell>
          <cell r="Q1392">
            <v>1.905</v>
          </cell>
        </row>
        <row r="1393">
          <cell r="K1393">
            <v>54.41</v>
          </cell>
          <cell r="Q1393">
            <v>1.7858000000000001</v>
          </cell>
        </row>
        <row r="1394">
          <cell r="K1394">
            <v>53.23</v>
          </cell>
          <cell r="Q1394">
            <v>1.7471000000000001</v>
          </cell>
        </row>
        <row r="1395">
          <cell r="K1395">
            <v>55.05</v>
          </cell>
          <cell r="Q1395">
            <v>1.8069</v>
          </cell>
        </row>
        <row r="1396">
          <cell r="K1396">
            <v>56.75</v>
          </cell>
          <cell r="Q1396">
            <v>1.8626</v>
          </cell>
        </row>
        <row r="1397">
          <cell r="K1397">
            <v>53.95</v>
          </cell>
          <cell r="Q1397">
            <v>1.7706999999999999</v>
          </cell>
        </row>
        <row r="1398">
          <cell r="K1398">
            <v>52.78</v>
          </cell>
          <cell r="Q1398">
            <v>1.7323</v>
          </cell>
        </row>
        <row r="1399">
          <cell r="K1399">
            <v>51.22</v>
          </cell>
          <cell r="Q1399">
            <v>1.5965</v>
          </cell>
        </row>
        <row r="1400">
          <cell r="K1400">
            <v>50.23</v>
          </cell>
          <cell r="Q1400">
            <v>1.5656000000000001</v>
          </cell>
        </row>
        <row r="1401">
          <cell r="K1401">
            <v>52.78</v>
          </cell>
          <cell r="Q1401">
            <v>1.6451</v>
          </cell>
        </row>
        <row r="1402">
          <cell r="K1402">
            <v>55.11</v>
          </cell>
          <cell r="Q1402">
            <v>1.7177</v>
          </cell>
        </row>
        <row r="1403">
          <cell r="K1403">
            <v>59.47</v>
          </cell>
          <cell r="Q1403">
            <v>1.8535999999999999</v>
          </cell>
        </row>
        <row r="1404">
          <cell r="K1404">
            <v>58.81</v>
          </cell>
          <cell r="Q1404">
            <v>1.8331</v>
          </cell>
        </row>
        <row r="1405">
          <cell r="K1405">
            <v>61.43</v>
          </cell>
          <cell r="Q1405">
            <v>1.9147000000000001</v>
          </cell>
        </row>
        <row r="1406">
          <cell r="K1406">
            <v>62.74</v>
          </cell>
          <cell r="Q1406">
            <v>1.9556</v>
          </cell>
        </row>
        <row r="1407">
          <cell r="K1407">
            <v>62.85</v>
          </cell>
          <cell r="Q1407">
            <v>1.9590000000000001</v>
          </cell>
        </row>
        <row r="1408">
          <cell r="K1408">
            <v>62.96</v>
          </cell>
          <cell r="Q1408">
            <v>1.9623999999999999</v>
          </cell>
        </row>
        <row r="1409">
          <cell r="K1409">
            <v>66.41</v>
          </cell>
          <cell r="Q1409">
            <v>2.0699999999999998</v>
          </cell>
        </row>
        <row r="1410">
          <cell r="K1410">
            <v>62.73</v>
          </cell>
          <cell r="Q1410">
            <v>1.9553</v>
          </cell>
        </row>
        <row r="1411">
          <cell r="K1411">
            <v>65.73</v>
          </cell>
          <cell r="Q1411">
            <v>2.0488</v>
          </cell>
        </row>
        <row r="1412">
          <cell r="K1412">
            <v>64.150000000000006</v>
          </cell>
          <cell r="Q1412">
            <v>1.9995000000000001</v>
          </cell>
        </row>
        <row r="1413">
          <cell r="K1413">
            <v>65.13</v>
          </cell>
          <cell r="Q1413">
            <v>2.0301</v>
          </cell>
        </row>
        <row r="1414">
          <cell r="K1414">
            <v>65.72</v>
          </cell>
          <cell r="Q1414">
            <v>2.0485000000000002</v>
          </cell>
        </row>
        <row r="1415">
          <cell r="K1415">
            <v>68.41</v>
          </cell>
          <cell r="Q1415">
            <v>2.1322999999999999</v>
          </cell>
        </row>
        <row r="1416">
          <cell r="K1416">
            <v>67.989999999999995</v>
          </cell>
          <cell r="Q1416">
            <v>2.1192000000000002</v>
          </cell>
        </row>
        <row r="1417">
          <cell r="K1417">
            <v>69.45</v>
          </cell>
          <cell r="Q1417">
            <v>2.1646999999999998</v>
          </cell>
        </row>
        <row r="1418">
          <cell r="K1418">
            <v>74.72</v>
          </cell>
          <cell r="Q1418">
            <v>2.3290000000000002</v>
          </cell>
        </row>
        <row r="1419">
          <cell r="K1419">
            <v>75.73</v>
          </cell>
          <cell r="Q1419">
            <v>2.3605</v>
          </cell>
        </row>
        <row r="1420">
          <cell r="K1420">
            <v>71.33</v>
          </cell>
          <cell r="Q1420">
            <v>2.2233000000000001</v>
          </cell>
        </row>
        <row r="1421">
          <cell r="K1421">
            <v>68.38</v>
          </cell>
          <cell r="Q1421">
            <v>2.1314000000000002</v>
          </cell>
        </row>
        <row r="1422">
          <cell r="K1422">
            <v>70.150000000000006</v>
          </cell>
          <cell r="Q1422">
            <v>2.1865000000000001</v>
          </cell>
        </row>
        <row r="1423">
          <cell r="K1423">
            <v>72.760000000000005</v>
          </cell>
          <cell r="Q1423">
            <v>2.2679</v>
          </cell>
        </row>
        <row r="1424">
          <cell r="K1424">
            <v>71.08</v>
          </cell>
          <cell r="Q1424">
            <v>2.2155</v>
          </cell>
        </row>
        <row r="1425">
          <cell r="K1425">
            <v>71.11</v>
          </cell>
          <cell r="Q1425">
            <v>2.2164999999999999</v>
          </cell>
        </row>
        <row r="1426">
          <cell r="K1426">
            <v>72.650000000000006</v>
          </cell>
          <cell r="Q1426">
            <v>2.2645</v>
          </cell>
        </row>
        <row r="1427">
          <cell r="K1427">
            <v>67.05</v>
          </cell>
          <cell r="Q1427">
            <v>2.0899000000000001</v>
          </cell>
        </row>
        <row r="1428">
          <cell r="K1428">
            <v>68.8</v>
          </cell>
          <cell r="Q1428">
            <v>2.1444999999999999</v>
          </cell>
        </row>
        <row r="1429">
          <cell r="K1429">
            <v>71.05</v>
          </cell>
          <cell r="Q1429">
            <v>2.2145999999999999</v>
          </cell>
        </row>
        <row r="1430">
          <cell r="K1430">
            <v>69.94</v>
          </cell>
          <cell r="Q1430">
            <v>2.1800000000000002</v>
          </cell>
        </row>
        <row r="1431">
          <cell r="K1431">
            <v>70.650000000000006</v>
          </cell>
          <cell r="Q1431">
            <v>2.2021000000000002</v>
          </cell>
        </row>
        <row r="1432">
          <cell r="K1432">
            <v>70.78</v>
          </cell>
          <cell r="Q1432">
            <v>2.2061999999999999</v>
          </cell>
        </row>
        <row r="1433">
          <cell r="K1433">
            <v>67.87</v>
          </cell>
          <cell r="Q1433">
            <v>2.1154999999999999</v>
          </cell>
        </row>
        <row r="1434">
          <cell r="K1434">
            <v>67.5</v>
          </cell>
          <cell r="Q1434">
            <v>2.1038999999999999</v>
          </cell>
        </row>
        <row r="1435">
          <cell r="K1435">
            <v>65.72</v>
          </cell>
          <cell r="Q1435">
            <v>2.0485000000000002</v>
          </cell>
        </row>
        <row r="1436">
          <cell r="K1436">
            <v>64.61</v>
          </cell>
          <cell r="Q1436">
            <v>2.0139</v>
          </cell>
        </row>
        <row r="1437">
          <cell r="K1437">
            <v>63.76</v>
          </cell>
          <cell r="Q1437">
            <v>1.9874000000000001</v>
          </cell>
        </row>
        <row r="1438">
          <cell r="K1438">
            <v>64.52</v>
          </cell>
          <cell r="Q1438">
            <v>2.0110000000000001</v>
          </cell>
        </row>
        <row r="1439">
          <cell r="K1439">
            <v>65.81</v>
          </cell>
          <cell r="Q1439">
            <v>2.0512999999999999</v>
          </cell>
        </row>
        <row r="1440">
          <cell r="K1440">
            <v>67.650000000000006</v>
          </cell>
          <cell r="Q1440">
            <v>2.1086</v>
          </cell>
        </row>
        <row r="1441">
          <cell r="K1441">
            <v>71.7</v>
          </cell>
          <cell r="Q1441">
            <v>2.2347999999999999</v>
          </cell>
        </row>
        <row r="1442">
          <cell r="K1442">
            <v>71.430000000000007</v>
          </cell>
          <cell r="Q1442">
            <v>2.2263999999999999</v>
          </cell>
        </row>
        <row r="1443">
          <cell r="K1443">
            <v>71.05</v>
          </cell>
          <cell r="Q1443">
            <v>2.2145999999999999</v>
          </cell>
        </row>
        <row r="1444">
          <cell r="K1444">
            <v>73.14</v>
          </cell>
          <cell r="Q1444">
            <v>2.2797000000000001</v>
          </cell>
        </row>
        <row r="1445">
          <cell r="K1445">
            <v>73.099999999999994</v>
          </cell>
          <cell r="Q1445">
            <v>2.2785000000000002</v>
          </cell>
        </row>
        <row r="1446">
          <cell r="K1446">
            <v>72.739999999999995</v>
          </cell>
          <cell r="Q1446">
            <v>2.2673000000000001</v>
          </cell>
        </row>
        <row r="1447">
          <cell r="K1447">
            <v>71.03</v>
          </cell>
          <cell r="Q1447">
            <v>2.214</v>
          </cell>
        </row>
        <row r="1448">
          <cell r="K1448">
            <v>73.400000000000006</v>
          </cell>
          <cell r="Q1448">
            <v>2.2877999999999998</v>
          </cell>
        </row>
        <row r="1449">
          <cell r="K1449">
            <v>70.75</v>
          </cell>
          <cell r="Q1449">
            <v>2.2052</v>
          </cell>
        </row>
        <row r="1450">
          <cell r="K1450">
            <v>68.95</v>
          </cell>
          <cell r="Q1450">
            <v>2.1490999999999998</v>
          </cell>
        </row>
        <row r="1451">
          <cell r="K1451">
            <v>65.97</v>
          </cell>
          <cell r="Q1451">
            <v>2.0562</v>
          </cell>
        </row>
        <row r="1452">
          <cell r="K1452">
            <v>64.23</v>
          </cell>
          <cell r="Q1452">
            <v>2.0019999999999998</v>
          </cell>
        </row>
        <row r="1453">
          <cell r="K1453">
            <v>65.53</v>
          </cell>
          <cell r="Q1453">
            <v>2.0425</v>
          </cell>
        </row>
        <row r="1454">
          <cell r="K1454">
            <v>63.84</v>
          </cell>
          <cell r="Q1454">
            <v>1.9899</v>
          </cell>
        </row>
        <row r="1455">
          <cell r="K1455">
            <v>67.36</v>
          </cell>
          <cell r="Q1455">
            <v>2.0996000000000001</v>
          </cell>
        </row>
        <row r="1456">
          <cell r="K1456">
            <v>67.34</v>
          </cell>
          <cell r="Q1456">
            <v>2.0989</v>
          </cell>
        </row>
        <row r="1457">
          <cell r="K1457">
            <v>68.290000000000006</v>
          </cell>
          <cell r="Q1457">
            <v>2.1286</v>
          </cell>
        </row>
        <row r="1458">
          <cell r="K1458">
            <v>68.47</v>
          </cell>
          <cell r="Q1458">
            <v>2.1341999999999999</v>
          </cell>
        </row>
        <row r="1459">
          <cell r="K1459">
            <v>68.64</v>
          </cell>
          <cell r="Q1459">
            <v>2.1395</v>
          </cell>
        </row>
        <row r="1460">
          <cell r="K1460">
            <v>66.83</v>
          </cell>
          <cell r="Q1460">
            <v>2.0831</v>
          </cell>
        </row>
        <row r="1461">
          <cell r="K1461">
            <v>67.87</v>
          </cell>
          <cell r="Q1461">
            <v>2.1154999999999999</v>
          </cell>
        </row>
        <row r="1462">
          <cell r="K1462">
            <v>67.989999999999995</v>
          </cell>
          <cell r="Q1462">
            <v>2.1192000000000002</v>
          </cell>
        </row>
        <row r="1463">
          <cell r="K1463">
            <v>70.87</v>
          </cell>
          <cell r="Q1463">
            <v>2.0524</v>
          </cell>
        </row>
        <row r="1464">
          <cell r="K1464">
            <v>70.94</v>
          </cell>
          <cell r="Q1464">
            <v>2.0543999999999998</v>
          </cell>
        </row>
        <row r="1465">
          <cell r="K1465">
            <v>70.75</v>
          </cell>
          <cell r="Q1465">
            <v>2.0489000000000002</v>
          </cell>
        </row>
        <row r="1466">
          <cell r="K1466">
            <v>70.81</v>
          </cell>
          <cell r="Q1466">
            <v>2.0507</v>
          </cell>
        </row>
        <row r="1467">
          <cell r="K1467">
            <v>71.55</v>
          </cell>
          <cell r="Q1467">
            <v>2.0720999999999998</v>
          </cell>
        </row>
        <row r="1468">
          <cell r="K1468">
            <v>73.89</v>
          </cell>
          <cell r="Q1468">
            <v>2.1398999999999999</v>
          </cell>
        </row>
        <row r="1469">
          <cell r="K1469">
            <v>73.64</v>
          </cell>
          <cell r="Q1469">
            <v>2.1326000000000001</v>
          </cell>
        </row>
        <row r="1470">
          <cell r="K1470">
            <v>73.3</v>
          </cell>
          <cell r="Q1470">
            <v>2.1227999999999998</v>
          </cell>
        </row>
        <row r="1471">
          <cell r="K1471">
            <v>73.11</v>
          </cell>
          <cell r="Q1471">
            <v>2.1173000000000002</v>
          </cell>
        </row>
        <row r="1472">
          <cell r="K1472">
            <v>74.12</v>
          </cell>
          <cell r="Q1472">
            <v>2.1465000000000001</v>
          </cell>
        </row>
        <row r="1473">
          <cell r="K1473">
            <v>75.47</v>
          </cell>
          <cell r="Q1473">
            <v>2.1856</v>
          </cell>
        </row>
        <row r="1474">
          <cell r="K1474">
            <v>75.8</v>
          </cell>
          <cell r="Q1474">
            <v>2.1951999999999998</v>
          </cell>
        </row>
        <row r="1475">
          <cell r="K1475">
            <v>74.8</v>
          </cell>
          <cell r="Q1475">
            <v>2.1661999999999999</v>
          </cell>
        </row>
        <row r="1476">
          <cell r="K1476">
            <v>75.98</v>
          </cell>
          <cell r="Q1476">
            <v>2.2004000000000001</v>
          </cell>
        </row>
        <row r="1477">
          <cell r="K1477">
            <v>75.98</v>
          </cell>
          <cell r="Q1477">
            <v>2.2004000000000001</v>
          </cell>
        </row>
        <row r="1478">
          <cell r="K1478">
            <v>77.2</v>
          </cell>
          <cell r="Q1478">
            <v>2.2357</v>
          </cell>
        </row>
        <row r="1479">
          <cell r="K1479">
            <v>75.989999999999995</v>
          </cell>
          <cell r="Q1479">
            <v>2.2006999999999999</v>
          </cell>
        </row>
        <row r="1480">
          <cell r="K1480">
            <v>77.400000000000006</v>
          </cell>
          <cell r="Q1480">
            <v>2.2414999999999998</v>
          </cell>
        </row>
        <row r="1481">
          <cell r="K1481">
            <v>75.45</v>
          </cell>
          <cell r="Q1481">
            <v>2.1850999999999998</v>
          </cell>
        </row>
        <row r="1482">
          <cell r="K1482">
            <v>73.98</v>
          </cell>
          <cell r="Q1482">
            <v>2.1425000000000001</v>
          </cell>
        </row>
        <row r="1483">
          <cell r="K1483">
            <v>74.680000000000007</v>
          </cell>
          <cell r="Q1483">
            <v>2.1627999999999998</v>
          </cell>
        </row>
        <row r="1484">
          <cell r="K1484">
            <v>77.08</v>
          </cell>
          <cell r="Q1484">
            <v>2.2323</v>
          </cell>
        </row>
        <row r="1485">
          <cell r="K1485">
            <v>82.14</v>
          </cell>
          <cell r="Q1485">
            <v>2.3788</v>
          </cell>
        </row>
        <row r="1486">
          <cell r="K1486">
            <v>83.65</v>
          </cell>
          <cell r="Q1486">
            <v>2.4224999999999999</v>
          </cell>
        </row>
        <row r="1487">
          <cell r="K1487">
            <v>82.11</v>
          </cell>
          <cell r="Q1487">
            <v>2.3778999999999999</v>
          </cell>
        </row>
        <row r="1488">
          <cell r="K1488">
            <v>81.77</v>
          </cell>
          <cell r="Q1488">
            <v>2.3681000000000001</v>
          </cell>
        </row>
        <row r="1489">
          <cell r="K1489">
            <v>82.46</v>
          </cell>
          <cell r="Q1489">
            <v>2.3881000000000001</v>
          </cell>
        </row>
        <row r="1490">
          <cell r="K1490">
            <v>82.66</v>
          </cell>
          <cell r="Q1490">
            <v>2.3938999999999999</v>
          </cell>
        </row>
        <row r="1491">
          <cell r="K1491">
            <v>82.6</v>
          </cell>
          <cell r="Q1491">
            <v>2.3921000000000001</v>
          </cell>
        </row>
        <row r="1492">
          <cell r="K1492">
            <v>83.93</v>
          </cell>
          <cell r="Q1492">
            <v>2.4306000000000001</v>
          </cell>
        </row>
        <row r="1493">
          <cell r="K1493">
            <v>82.86</v>
          </cell>
          <cell r="Q1493">
            <v>2.3996</v>
          </cell>
        </row>
        <row r="1494">
          <cell r="K1494">
            <v>84.55</v>
          </cell>
          <cell r="Q1494">
            <v>2.4485999999999999</v>
          </cell>
        </row>
        <row r="1495">
          <cell r="K1495">
            <v>83.8</v>
          </cell>
          <cell r="Q1495">
            <v>2.4268999999999998</v>
          </cell>
        </row>
        <row r="1496">
          <cell r="K1496">
            <v>84.58</v>
          </cell>
          <cell r="Q1496">
            <v>2.4495</v>
          </cell>
        </row>
        <row r="1497">
          <cell r="K1497">
            <v>87.18</v>
          </cell>
          <cell r="Q1497">
            <v>2.5247999999999999</v>
          </cell>
        </row>
        <row r="1498">
          <cell r="K1498">
            <v>86.23</v>
          </cell>
          <cell r="Q1498">
            <v>2.4971999999999999</v>
          </cell>
        </row>
        <row r="1499">
          <cell r="K1499">
            <v>86.04</v>
          </cell>
          <cell r="Q1499">
            <v>2.4916999999999998</v>
          </cell>
        </row>
        <row r="1500">
          <cell r="K1500">
            <v>85.23</v>
          </cell>
          <cell r="Q1500">
            <v>2.4683000000000002</v>
          </cell>
        </row>
        <row r="1501">
          <cell r="K1501">
            <v>84.53</v>
          </cell>
          <cell r="Q1501">
            <v>2.448</v>
          </cell>
        </row>
        <row r="1502">
          <cell r="K1502">
            <v>82.53</v>
          </cell>
          <cell r="Q1502">
            <v>2.3900999999999999</v>
          </cell>
        </row>
        <row r="1503">
          <cell r="K1503">
            <v>84.09</v>
          </cell>
          <cell r="Q1503">
            <v>2.4352999999999998</v>
          </cell>
        </row>
        <row r="1504">
          <cell r="K1504">
            <v>82.24</v>
          </cell>
          <cell r="Q1504">
            <v>2.3816999999999999</v>
          </cell>
        </row>
        <row r="1505">
          <cell r="K1505">
            <v>79.94</v>
          </cell>
          <cell r="Q1505">
            <v>2.3151000000000002</v>
          </cell>
        </row>
        <row r="1506">
          <cell r="K1506">
            <v>77.540000000000006</v>
          </cell>
          <cell r="Q1506">
            <v>2.2456</v>
          </cell>
        </row>
        <row r="1507">
          <cell r="K1507">
            <v>79.989999999999995</v>
          </cell>
          <cell r="Q1507">
            <v>2.3165</v>
          </cell>
        </row>
        <row r="1508">
          <cell r="K1508">
            <v>81.5</v>
          </cell>
          <cell r="Q1508">
            <v>2.3603000000000001</v>
          </cell>
        </row>
        <row r="1509">
          <cell r="K1509">
            <v>81.38</v>
          </cell>
          <cell r="Q1509">
            <v>2.3567999999999998</v>
          </cell>
        </row>
        <row r="1510">
          <cell r="K1510">
            <v>80.08</v>
          </cell>
          <cell r="Q1510">
            <v>2.3191000000000002</v>
          </cell>
        </row>
        <row r="1511">
          <cell r="K1511">
            <v>81.86</v>
          </cell>
          <cell r="Q1511">
            <v>2.3706999999999998</v>
          </cell>
        </row>
        <row r="1512">
          <cell r="K1512">
            <v>80.17</v>
          </cell>
          <cell r="Q1512">
            <v>2.3216999999999999</v>
          </cell>
        </row>
        <row r="1513">
          <cell r="K1513">
            <v>80.23</v>
          </cell>
          <cell r="Q1513">
            <v>2.3235000000000001</v>
          </cell>
        </row>
        <row r="1514">
          <cell r="K1514">
            <v>83.56</v>
          </cell>
          <cell r="Q1514">
            <v>2.4199000000000002</v>
          </cell>
        </row>
        <row r="1515">
          <cell r="K1515">
            <v>82.93</v>
          </cell>
          <cell r="Q1515">
            <v>2.4016999999999999</v>
          </cell>
        </row>
        <row r="1516">
          <cell r="K1516">
            <v>81.86</v>
          </cell>
          <cell r="Q1516">
            <v>2.3706999999999998</v>
          </cell>
        </row>
        <row r="1517">
          <cell r="K1517">
            <v>80.47</v>
          </cell>
          <cell r="Q1517">
            <v>2.3304</v>
          </cell>
        </row>
        <row r="1518">
          <cell r="K1518">
            <v>78.94</v>
          </cell>
          <cell r="Q1518">
            <v>2.2860999999999998</v>
          </cell>
        </row>
        <row r="1519">
          <cell r="K1519">
            <v>80.58</v>
          </cell>
          <cell r="Q1519">
            <v>2.3336000000000001</v>
          </cell>
        </row>
        <row r="1520">
          <cell r="K1520">
            <v>80.08</v>
          </cell>
          <cell r="Q1520">
            <v>2.3191000000000002</v>
          </cell>
        </row>
        <row r="1521">
          <cell r="K1521">
            <v>78.209999999999994</v>
          </cell>
          <cell r="Q1521">
            <v>2.2650000000000001</v>
          </cell>
        </row>
        <row r="1522">
          <cell r="K1522">
            <v>78.53</v>
          </cell>
          <cell r="Q1522">
            <v>2.2743000000000002</v>
          </cell>
        </row>
        <row r="1523">
          <cell r="K1523">
            <v>78.66</v>
          </cell>
          <cell r="Q1523">
            <v>2.278</v>
          </cell>
        </row>
        <row r="1524">
          <cell r="K1524">
            <v>79.47</v>
          </cell>
          <cell r="Q1524">
            <v>2.3014999999999999</v>
          </cell>
        </row>
        <row r="1525">
          <cell r="K1525">
            <v>80.27</v>
          </cell>
          <cell r="Q1525">
            <v>2.1583999999999999</v>
          </cell>
        </row>
        <row r="1526">
          <cell r="K1526">
            <v>80.67</v>
          </cell>
          <cell r="Q1526">
            <v>2.1690999999999998</v>
          </cell>
        </row>
        <row r="1527">
          <cell r="K1527">
            <v>79.239999999999995</v>
          </cell>
          <cell r="Q1527">
            <v>2.1307</v>
          </cell>
        </row>
        <row r="1528">
          <cell r="K1528">
            <v>79.72</v>
          </cell>
          <cell r="Q1528">
            <v>2.1436000000000002</v>
          </cell>
        </row>
        <row r="1529">
          <cell r="K1529">
            <v>78.209999999999994</v>
          </cell>
          <cell r="Q1529">
            <v>2.1030000000000002</v>
          </cell>
        </row>
        <row r="1530">
          <cell r="K1530">
            <v>76</v>
          </cell>
          <cell r="Q1530">
            <v>2.0436000000000001</v>
          </cell>
        </row>
        <row r="1531">
          <cell r="K1531">
            <v>76.97</v>
          </cell>
          <cell r="Q1531">
            <v>2.0695999999999999</v>
          </cell>
        </row>
        <row r="1532">
          <cell r="K1532">
            <v>80.459999999999994</v>
          </cell>
          <cell r="Q1532">
            <v>2.1635</v>
          </cell>
        </row>
        <row r="1533">
          <cell r="K1533">
            <v>78.52</v>
          </cell>
          <cell r="Q1533">
            <v>2.1113</v>
          </cell>
        </row>
        <row r="1534">
          <cell r="K1534">
            <v>77.91</v>
          </cell>
          <cell r="Q1534">
            <v>2.0949</v>
          </cell>
        </row>
        <row r="1535">
          <cell r="K1535">
            <v>79.52</v>
          </cell>
          <cell r="Q1535">
            <v>2.1381999999999999</v>
          </cell>
        </row>
        <row r="1536">
          <cell r="K1536">
            <v>79.03</v>
          </cell>
          <cell r="Q1536">
            <v>2.125</v>
          </cell>
        </row>
        <row r="1537">
          <cell r="K1537">
            <v>78.14</v>
          </cell>
          <cell r="Q1537">
            <v>2.1011000000000002</v>
          </cell>
        </row>
        <row r="1538">
          <cell r="K1538">
            <v>77.680000000000007</v>
          </cell>
          <cell r="Q1538">
            <v>2.0886999999999998</v>
          </cell>
        </row>
        <row r="1539">
          <cell r="K1539">
            <v>77.290000000000006</v>
          </cell>
          <cell r="Q1539">
            <v>2.0783</v>
          </cell>
        </row>
        <row r="1540">
          <cell r="K1540">
            <v>78.02</v>
          </cell>
          <cell r="Q1540">
            <v>2.0979000000000001</v>
          </cell>
        </row>
        <row r="1541">
          <cell r="K1541">
            <v>76.83</v>
          </cell>
          <cell r="Q1541">
            <v>2.0659000000000001</v>
          </cell>
        </row>
        <row r="1542">
          <cell r="K1542">
            <v>76.739999999999995</v>
          </cell>
          <cell r="Q1542">
            <v>2.0634999999999999</v>
          </cell>
        </row>
        <row r="1543">
          <cell r="K1543">
            <v>75.59</v>
          </cell>
          <cell r="Q1543">
            <v>2.0325000000000002</v>
          </cell>
        </row>
        <row r="1544">
          <cell r="K1544">
            <v>75.760000000000005</v>
          </cell>
          <cell r="Q1544">
            <v>2.0371000000000001</v>
          </cell>
        </row>
        <row r="1545">
          <cell r="K1545">
            <v>75.41</v>
          </cell>
          <cell r="Q1545">
            <v>2.0276999999999998</v>
          </cell>
        </row>
        <row r="1546">
          <cell r="K1546">
            <v>74.3</v>
          </cell>
          <cell r="Q1546">
            <v>1.9979</v>
          </cell>
        </row>
        <row r="1547">
          <cell r="K1547">
            <v>72.739999999999995</v>
          </cell>
          <cell r="Q1547">
            <v>1.9559</v>
          </cell>
        </row>
        <row r="1548">
          <cell r="K1548">
            <v>71.13</v>
          </cell>
          <cell r="Q1548">
            <v>1.9126000000000001</v>
          </cell>
        </row>
        <row r="1549">
          <cell r="K1549">
            <v>70.31</v>
          </cell>
          <cell r="Q1549">
            <v>1.8906000000000001</v>
          </cell>
        </row>
        <row r="1550">
          <cell r="K1550">
            <v>69.239999999999995</v>
          </cell>
          <cell r="Q1550">
            <v>1.8617999999999999</v>
          </cell>
        </row>
        <row r="1551">
          <cell r="K1551">
            <v>67.760000000000005</v>
          </cell>
          <cell r="Q1551">
            <v>1.8220000000000001</v>
          </cell>
        </row>
        <row r="1552">
          <cell r="K1552">
            <v>68.39</v>
          </cell>
          <cell r="Q1552">
            <v>1.8389</v>
          </cell>
        </row>
        <row r="1553">
          <cell r="K1553">
            <v>68.430000000000007</v>
          </cell>
          <cell r="Q1553">
            <v>1.84</v>
          </cell>
        </row>
        <row r="1554">
          <cell r="K1554">
            <v>67.099999999999994</v>
          </cell>
          <cell r="Q1554">
            <v>1.8043</v>
          </cell>
        </row>
        <row r="1555">
          <cell r="K1555">
            <v>65.16</v>
          </cell>
          <cell r="Q1555">
            <v>1.7521</v>
          </cell>
        </row>
        <row r="1556">
          <cell r="K1556">
            <v>63.62</v>
          </cell>
          <cell r="Q1556">
            <v>1.7107000000000001</v>
          </cell>
        </row>
        <row r="1557">
          <cell r="K1557">
            <v>63.65</v>
          </cell>
          <cell r="Q1557">
            <v>1.7115</v>
          </cell>
        </row>
        <row r="1558">
          <cell r="K1558">
            <v>63.42</v>
          </cell>
          <cell r="Q1558">
            <v>1.7053</v>
          </cell>
        </row>
        <row r="1559">
          <cell r="K1559">
            <v>67.17</v>
          </cell>
          <cell r="Q1559">
            <v>1.8061</v>
          </cell>
        </row>
        <row r="1560">
          <cell r="K1560">
            <v>66.73</v>
          </cell>
          <cell r="Q1560">
            <v>1.7943</v>
          </cell>
        </row>
        <row r="1561">
          <cell r="K1561">
            <v>66.73</v>
          </cell>
          <cell r="Q1561">
            <v>1.7943</v>
          </cell>
        </row>
        <row r="1562">
          <cell r="K1562">
            <v>67.849999999999994</v>
          </cell>
          <cell r="Q1562">
            <v>1.8244</v>
          </cell>
        </row>
        <row r="1563">
          <cell r="K1563">
            <v>68.099999999999994</v>
          </cell>
          <cell r="Q1563">
            <v>1.8310999999999999</v>
          </cell>
        </row>
        <row r="1564">
          <cell r="K1564">
            <v>69.98</v>
          </cell>
          <cell r="Q1564">
            <v>1.8816999999999999</v>
          </cell>
        </row>
        <row r="1565">
          <cell r="K1565">
            <v>67.19</v>
          </cell>
          <cell r="Q1565">
            <v>1.8067</v>
          </cell>
        </row>
        <row r="1566">
          <cell r="K1566">
            <v>66.75</v>
          </cell>
          <cell r="Q1566">
            <v>1.7948</v>
          </cell>
        </row>
        <row r="1567">
          <cell r="K1567">
            <v>65</v>
          </cell>
          <cell r="Q1567">
            <v>1.7478</v>
          </cell>
        </row>
        <row r="1568">
          <cell r="K1568">
            <v>64.12</v>
          </cell>
          <cell r="Q1568">
            <v>1.7241</v>
          </cell>
        </row>
        <row r="1569">
          <cell r="K1569">
            <v>65.69</v>
          </cell>
          <cell r="Q1569">
            <v>1.7663</v>
          </cell>
        </row>
        <row r="1570">
          <cell r="K1570">
            <v>68.069999999999993</v>
          </cell>
          <cell r="Q1570">
            <v>1.8303</v>
          </cell>
        </row>
        <row r="1571">
          <cell r="K1571">
            <v>67.42</v>
          </cell>
          <cell r="Q1571">
            <v>1.8129</v>
          </cell>
        </row>
        <row r="1572">
          <cell r="K1572">
            <v>66.59</v>
          </cell>
          <cell r="Q1572">
            <v>1.7905</v>
          </cell>
        </row>
        <row r="1573">
          <cell r="K1573">
            <v>65.64</v>
          </cell>
          <cell r="Q1573">
            <v>1.7649999999999999</v>
          </cell>
        </row>
        <row r="1574">
          <cell r="K1574">
            <v>66.92</v>
          </cell>
          <cell r="Q1574">
            <v>1.7994000000000001</v>
          </cell>
        </row>
        <row r="1575">
          <cell r="K1575">
            <v>66.180000000000007</v>
          </cell>
          <cell r="Q1575">
            <v>1.7795000000000001</v>
          </cell>
        </row>
        <row r="1576">
          <cell r="K1576">
            <v>66.81</v>
          </cell>
          <cell r="Q1576">
            <v>1.7965</v>
          </cell>
        </row>
        <row r="1577">
          <cell r="K1577">
            <v>67.849999999999994</v>
          </cell>
          <cell r="Q1577">
            <v>1.8244</v>
          </cell>
        </row>
        <row r="1578">
          <cell r="K1578">
            <v>66.87</v>
          </cell>
          <cell r="Q1578">
            <v>1.7981</v>
          </cell>
        </row>
        <row r="1579">
          <cell r="K1579">
            <v>66.69</v>
          </cell>
          <cell r="Q1579">
            <v>1.7931999999999999</v>
          </cell>
        </row>
        <row r="1580">
          <cell r="K1580">
            <v>67.05</v>
          </cell>
          <cell r="Q1580">
            <v>1.8028999999999999</v>
          </cell>
        </row>
        <row r="1581">
          <cell r="K1581">
            <v>64.28</v>
          </cell>
          <cell r="Q1581">
            <v>1.7283999999999999</v>
          </cell>
        </row>
        <row r="1582">
          <cell r="K1582">
            <v>63.09</v>
          </cell>
          <cell r="Q1582">
            <v>1.6963999999999999</v>
          </cell>
        </row>
        <row r="1583">
          <cell r="K1583">
            <v>60</v>
          </cell>
          <cell r="Q1583">
            <v>1.6133</v>
          </cell>
        </row>
        <row r="1584">
          <cell r="K1584">
            <v>60.9</v>
          </cell>
          <cell r="Q1584">
            <v>1.6375</v>
          </cell>
        </row>
        <row r="1585">
          <cell r="K1585">
            <v>62.09</v>
          </cell>
          <cell r="Q1585">
            <v>1.6695</v>
          </cell>
        </row>
        <row r="1586">
          <cell r="K1586">
            <v>62.14</v>
          </cell>
          <cell r="Q1586">
            <v>1.6709000000000001</v>
          </cell>
        </row>
        <row r="1587">
          <cell r="K1587">
            <v>64.44</v>
          </cell>
          <cell r="Q1587">
            <v>1.7326999999999999</v>
          </cell>
        </row>
        <row r="1588">
          <cell r="K1588">
            <v>64.400000000000006</v>
          </cell>
          <cell r="Q1588">
            <v>1.6093999999999999</v>
          </cell>
        </row>
        <row r="1589">
          <cell r="K1589">
            <v>67.650000000000006</v>
          </cell>
          <cell r="Q1589">
            <v>1.6907000000000001</v>
          </cell>
        </row>
        <row r="1590">
          <cell r="K1590">
            <v>66.91</v>
          </cell>
          <cell r="Q1590">
            <v>1.6721999999999999</v>
          </cell>
        </row>
        <row r="1591">
          <cell r="K1591">
            <v>66.66</v>
          </cell>
          <cell r="Q1591">
            <v>1.6658999999999999</v>
          </cell>
        </row>
        <row r="1592">
          <cell r="K1592">
            <v>66.989999999999995</v>
          </cell>
          <cell r="Q1592">
            <v>1.6741999999999999</v>
          </cell>
        </row>
        <row r="1593">
          <cell r="K1593">
            <v>66.069999999999993</v>
          </cell>
          <cell r="Q1593">
            <v>1.6512</v>
          </cell>
        </row>
        <row r="1594">
          <cell r="K1594">
            <v>66.88</v>
          </cell>
          <cell r="Q1594">
            <v>1.6714</v>
          </cell>
        </row>
        <row r="1595">
          <cell r="K1595">
            <v>66.84</v>
          </cell>
          <cell r="Q1595">
            <v>1.6704000000000001</v>
          </cell>
        </row>
        <row r="1596">
          <cell r="K1596">
            <v>67.66</v>
          </cell>
          <cell r="Q1596">
            <v>1.6909000000000001</v>
          </cell>
        </row>
        <row r="1597">
          <cell r="K1597">
            <v>68.599999999999994</v>
          </cell>
          <cell r="Q1597">
            <v>1.7143999999999999</v>
          </cell>
        </row>
        <row r="1598">
          <cell r="K1598">
            <v>68.14</v>
          </cell>
          <cell r="Q1598">
            <v>1.7029000000000001</v>
          </cell>
        </row>
        <row r="1599">
          <cell r="K1599">
            <v>69.010000000000005</v>
          </cell>
          <cell r="Q1599">
            <v>1.7245999999999999</v>
          </cell>
        </row>
        <row r="1600">
          <cell r="K1600">
            <v>70.47</v>
          </cell>
          <cell r="Q1600">
            <v>1.7611000000000001</v>
          </cell>
        </row>
        <row r="1601">
          <cell r="K1601">
            <v>69.209999999999994</v>
          </cell>
          <cell r="Q1601">
            <v>1.7296</v>
          </cell>
        </row>
        <row r="1602">
          <cell r="K1602">
            <v>68.569999999999993</v>
          </cell>
          <cell r="Q1602">
            <v>1.7136</v>
          </cell>
        </row>
        <row r="1603">
          <cell r="K1603">
            <v>67.77</v>
          </cell>
          <cell r="Q1603">
            <v>1.6937</v>
          </cell>
        </row>
        <row r="1604">
          <cell r="K1604">
            <v>67.33</v>
          </cell>
          <cell r="Q1604">
            <v>1.6827000000000001</v>
          </cell>
        </row>
        <row r="1605">
          <cell r="K1605">
            <v>73.31</v>
          </cell>
          <cell r="Q1605">
            <v>1.8321000000000001</v>
          </cell>
        </row>
        <row r="1606">
          <cell r="K1606">
            <v>73.66</v>
          </cell>
          <cell r="Q1606">
            <v>1.8409</v>
          </cell>
        </row>
        <row r="1607">
          <cell r="K1607">
            <v>74.040000000000006</v>
          </cell>
          <cell r="Q1607">
            <v>1.8503000000000001</v>
          </cell>
        </row>
        <row r="1608">
          <cell r="K1608">
            <v>72.3</v>
          </cell>
          <cell r="Q1608">
            <v>1.8069</v>
          </cell>
        </row>
        <row r="1609">
          <cell r="K1609">
            <v>73.7</v>
          </cell>
          <cell r="Q1609">
            <v>1.8419000000000001</v>
          </cell>
        </row>
        <row r="1610">
          <cell r="K1610">
            <v>72.739999999999995</v>
          </cell>
          <cell r="Q1610">
            <v>1.8179000000000001</v>
          </cell>
        </row>
        <row r="1611">
          <cell r="K1611">
            <v>75.36</v>
          </cell>
          <cell r="Q1611">
            <v>1.8833</v>
          </cell>
        </row>
        <row r="1612">
          <cell r="K1612">
            <v>75.540000000000006</v>
          </cell>
          <cell r="Q1612">
            <v>1.8877999999999999</v>
          </cell>
        </row>
        <row r="1613">
          <cell r="K1613">
            <v>76.75</v>
          </cell>
          <cell r="Q1613">
            <v>1.9180999999999999</v>
          </cell>
        </row>
        <row r="1614">
          <cell r="K1614">
            <v>76.34</v>
          </cell>
          <cell r="Q1614">
            <v>1.9077999999999999</v>
          </cell>
        </row>
        <row r="1615">
          <cell r="K1615">
            <v>76.98</v>
          </cell>
          <cell r="Q1615">
            <v>1.9238</v>
          </cell>
        </row>
        <row r="1616">
          <cell r="K1616">
            <v>77.36</v>
          </cell>
          <cell r="Q1616">
            <v>1.9333</v>
          </cell>
        </row>
        <row r="1617">
          <cell r="K1617">
            <v>76.47</v>
          </cell>
          <cell r="Q1617">
            <v>1.9111</v>
          </cell>
        </row>
        <row r="1618">
          <cell r="K1618">
            <v>76.260000000000005</v>
          </cell>
          <cell r="Q1618">
            <v>1.9057999999999999</v>
          </cell>
        </row>
        <row r="1619">
          <cell r="K1619">
            <v>76.62</v>
          </cell>
          <cell r="Q1619">
            <v>1.9148000000000001</v>
          </cell>
        </row>
        <row r="1620">
          <cell r="K1620">
            <v>78.209999999999994</v>
          </cell>
          <cell r="Q1620">
            <v>1.9545999999999999</v>
          </cell>
        </row>
        <row r="1621">
          <cell r="K1621">
            <v>78.510000000000005</v>
          </cell>
          <cell r="Q1621">
            <v>1.9621</v>
          </cell>
        </row>
        <row r="1622">
          <cell r="K1622">
            <v>77.8</v>
          </cell>
          <cell r="Q1622">
            <v>1.9442999999999999</v>
          </cell>
        </row>
        <row r="1623">
          <cell r="K1623">
            <v>78.16</v>
          </cell>
          <cell r="Q1623">
            <v>1.9533</v>
          </cell>
        </row>
        <row r="1624">
          <cell r="K1624">
            <v>78.150000000000006</v>
          </cell>
          <cell r="Q1624">
            <v>1.9531000000000001</v>
          </cell>
        </row>
        <row r="1625">
          <cell r="K1625">
            <v>77.319999999999993</v>
          </cell>
          <cell r="Q1625">
            <v>1.9322999999999999</v>
          </cell>
        </row>
        <row r="1626">
          <cell r="K1626">
            <v>77.03</v>
          </cell>
          <cell r="Q1626">
            <v>1.9251</v>
          </cell>
        </row>
        <row r="1627">
          <cell r="K1627">
            <v>78.12</v>
          </cell>
          <cell r="Q1627">
            <v>1.9522999999999999</v>
          </cell>
        </row>
        <row r="1628">
          <cell r="K1628">
            <v>77.209999999999994</v>
          </cell>
          <cell r="Q1628">
            <v>1.9296</v>
          </cell>
        </row>
        <row r="1629">
          <cell r="K1629">
            <v>77.150000000000006</v>
          </cell>
          <cell r="Q1629">
            <v>1.9280999999999999</v>
          </cell>
        </row>
        <row r="1630">
          <cell r="K1630">
            <v>76.2</v>
          </cell>
          <cell r="Q1630">
            <v>1.9043000000000001</v>
          </cell>
        </row>
        <row r="1631">
          <cell r="K1631">
            <v>78.8</v>
          </cell>
          <cell r="Q1631">
            <v>1.9693000000000001</v>
          </cell>
        </row>
        <row r="1632">
          <cell r="K1632">
            <v>78.069999999999993</v>
          </cell>
          <cell r="Q1632">
            <v>1.9511000000000001</v>
          </cell>
        </row>
        <row r="1633">
          <cell r="K1633">
            <v>78.569999999999993</v>
          </cell>
          <cell r="Q1633">
            <v>1.9636</v>
          </cell>
        </row>
        <row r="1634">
          <cell r="K1634">
            <v>79.66</v>
          </cell>
          <cell r="Q1634">
            <v>1.9907999999999999</v>
          </cell>
        </row>
        <row r="1635">
          <cell r="K1635">
            <v>81.92</v>
          </cell>
          <cell r="Q1635">
            <v>2.0472999999999999</v>
          </cell>
        </row>
        <row r="1636">
          <cell r="K1636">
            <v>81.02</v>
          </cell>
          <cell r="Q1636">
            <v>2.0247999999999999</v>
          </cell>
        </row>
        <row r="1637">
          <cell r="K1637">
            <v>83.13</v>
          </cell>
          <cell r="Q1637">
            <v>2.0775000000000001</v>
          </cell>
        </row>
        <row r="1638">
          <cell r="K1638">
            <v>83.56</v>
          </cell>
          <cell r="Q1638">
            <v>2.0882999999999998</v>
          </cell>
        </row>
        <row r="1639">
          <cell r="K1639">
            <v>84.39</v>
          </cell>
          <cell r="Q1639">
            <v>2.109</v>
          </cell>
        </row>
        <row r="1640">
          <cell r="K1640">
            <v>84.83</v>
          </cell>
          <cell r="Q1640">
            <v>2.12</v>
          </cell>
        </row>
        <row r="1641">
          <cell r="K1641">
            <v>83.8</v>
          </cell>
          <cell r="Q1641">
            <v>2.0943000000000001</v>
          </cell>
        </row>
        <row r="1642">
          <cell r="K1642">
            <v>82.76</v>
          </cell>
          <cell r="Q1642">
            <v>2.0682999999999998</v>
          </cell>
        </row>
        <row r="1643">
          <cell r="K1643">
            <v>82.03</v>
          </cell>
          <cell r="Q1643">
            <v>2.0499999999999998</v>
          </cell>
        </row>
        <row r="1644">
          <cell r="K1644">
            <v>80.599999999999994</v>
          </cell>
          <cell r="Q1644">
            <v>2.0143</v>
          </cell>
        </row>
        <row r="1645">
          <cell r="K1645">
            <v>81.72</v>
          </cell>
          <cell r="Q1645">
            <v>2.0423</v>
          </cell>
        </row>
        <row r="1646">
          <cell r="K1646">
            <v>80.930000000000007</v>
          </cell>
          <cell r="Q1646">
            <v>2.0225</v>
          </cell>
        </row>
        <row r="1647">
          <cell r="K1647">
            <v>80.19</v>
          </cell>
          <cell r="Q1647">
            <v>2.004</v>
          </cell>
        </row>
        <row r="1648">
          <cell r="K1648">
            <v>78.38</v>
          </cell>
          <cell r="Q1648">
            <v>1.9588000000000001</v>
          </cell>
        </row>
        <row r="1649">
          <cell r="K1649">
            <v>80.14</v>
          </cell>
          <cell r="Q1649">
            <v>2.0028000000000001</v>
          </cell>
        </row>
        <row r="1650">
          <cell r="K1650">
            <v>80.11</v>
          </cell>
          <cell r="Q1650">
            <v>2.0019999999999998</v>
          </cell>
        </row>
        <row r="1651">
          <cell r="K1651">
            <v>80.55</v>
          </cell>
          <cell r="Q1651">
            <v>1.8444</v>
          </cell>
        </row>
        <row r="1652">
          <cell r="K1652">
            <v>80.73</v>
          </cell>
          <cell r="Q1652">
            <v>1.8486</v>
          </cell>
        </row>
        <row r="1653">
          <cell r="K1653">
            <v>79.489999999999995</v>
          </cell>
          <cell r="Q1653">
            <v>1.8202</v>
          </cell>
        </row>
        <row r="1654">
          <cell r="K1654">
            <v>80.34</v>
          </cell>
          <cell r="Q1654">
            <v>1.8395999999999999</v>
          </cell>
        </row>
        <row r="1655">
          <cell r="K1655">
            <v>79.92</v>
          </cell>
          <cell r="Q1655">
            <v>1.83</v>
          </cell>
        </row>
        <row r="1656">
          <cell r="K1656">
            <v>80.42</v>
          </cell>
          <cell r="Q1656">
            <v>1.8414999999999999</v>
          </cell>
        </row>
        <row r="1657">
          <cell r="K1657">
            <v>80.09</v>
          </cell>
          <cell r="Q1657">
            <v>1.8339000000000001</v>
          </cell>
        </row>
        <row r="1658">
          <cell r="K1658">
            <v>78.290000000000006</v>
          </cell>
          <cell r="Q1658">
            <v>1.7927</v>
          </cell>
        </row>
        <row r="1659">
          <cell r="K1659">
            <v>78.97</v>
          </cell>
          <cell r="Q1659">
            <v>1.8083</v>
          </cell>
        </row>
        <row r="1660">
          <cell r="K1660">
            <v>78.22</v>
          </cell>
          <cell r="Q1660">
            <v>1.7910999999999999</v>
          </cell>
        </row>
        <row r="1661">
          <cell r="K1661">
            <v>78.62</v>
          </cell>
          <cell r="Q1661">
            <v>1.8003</v>
          </cell>
        </row>
        <row r="1662">
          <cell r="K1662">
            <v>79.650000000000006</v>
          </cell>
          <cell r="Q1662">
            <v>1.8238000000000001</v>
          </cell>
        </row>
        <row r="1663">
          <cell r="K1663">
            <v>81.209999999999994</v>
          </cell>
          <cell r="Q1663">
            <v>1.8595999999999999</v>
          </cell>
        </row>
        <row r="1664">
          <cell r="K1664">
            <v>82.03</v>
          </cell>
          <cell r="Q1664">
            <v>1.8783000000000001</v>
          </cell>
        </row>
        <row r="1665">
          <cell r="K1665">
            <v>80.7</v>
          </cell>
          <cell r="Q1665">
            <v>1.8479000000000001</v>
          </cell>
        </row>
        <row r="1666">
          <cell r="K1666">
            <v>80.930000000000007</v>
          </cell>
          <cell r="Q1666">
            <v>1.8532</v>
          </cell>
        </row>
        <row r="1667">
          <cell r="K1667">
            <v>78.739999999999995</v>
          </cell>
          <cell r="Q1667">
            <v>1.8029999999999999</v>
          </cell>
        </row>
        <row r="1668">
          <cell r="K1668">
            <v>76.77</v>
          </cell>
          <cell r="Q1668">
            <v>1.7579</v>
          </cell>
        </row>
        <row r="1669">
          <cell r="K1669">
            <v>74.88</v>
          </cell>
          <cell r="Q1669">
            <v>1.7145999999999999</v>
          </cell>
        </row>
        <row r="1670">
          <cell r="K1670">
            <v>74.569999999999993</v>
          </cell>
          <cell r="Q1670">
            <v>1.7075</v>
          </cell>
        </row>
        <row r="1671">
          <cell r="K1671">
            <v>73.7</v>
          </cell>
          <cell r="Q1671">
            <v>1.6876</v>
          </cell>
        </row>
        <row r="1672">
          <cell r="K1672">
            <v>73.11</v>
          </cell>
          <cell r="Q1672">
            <v>1.6740999999999999</v>
          </cell>
        </row>
        <row r="1673">
          <cell r="K1673">
            <v>71.650000000000006</v>
          </cell>
          <cell r="Q1673">
            <v>1.6407</v>
          </cell>
        </row>
        <row r="1674">
          <cell r="K1674">
            <v>71.63</v>
          </cell>
          <cell r="Q1674">
            <v>1.6402000000000001</v>
          </cell>
        </row>
        <row r="1675">
          <cell r="K1675">
            <v>72.98</v>
          </cell>
          <cell r="Q1675">
            <v>1.6711</v>
          </cell>
        </row>
        <row r="1676">
          <cell r="K1676">
            <v>71.099999999999994</v>
          </cell>
          <cell r="Q1676">
            <v>1.6281000000000001</v>
          </cell>
        </row>
        <row r="1677">
          <cell r="K1677">
            <v>69.48</v>
          </cell>
          <cell r="Q1677">
            <v>1.591</v>
          </cell>
        </row>
        <row r="1678">
          <cell r="K1678">
            <v>68.97</v>
          </cell>
          <cell r="Q1678">
            <v>1.5792999999999999</v>
          </cell>
        </row>
        <row r="1679">
          <cell r="K1679">
            <v>70.790000000000006</v>
          </cell>
          <cell r="Q1679">
            <v>1.621</v>
          </cell>
        </row>
        <row r="1680">
          <cell r="K1680">
            <v>70.73</v>
          </cell>
          <cell r="Q1680">
            <v>1.6195999999999999</v>
          </cell>
        </row>
        <row r="1681">
          <cell r="K1681">
            <v>69.55</v>
          </cell>
          <cell r="Q1681">
            <v>1.5926</v>
          </cell>
        </row>
        <row r="1682">
          <cell r="K1682">
            <v>70.44</v>
          </cell>
          <cell r="Q1682">
            <v>1.6129</v>
          </cell>
        </row>
        <row r="1683">
          <cell r="K1683">
            <v>70.61</v>
          </cell>
          <cell r="Q1683">
            <v>1.6168</v>
          </cell>
        </row>
        <row r="1684">
          <cell r="K1684">
            <v>73.290000000000006</v>
          </cell>
          <cell r="Q1684">
            <v>1.6781999999999999</v>
          </cell>
        </row>
        <row r="1685">
          <cell r="K1685">
            <v>71.63</v>
          </cell>
          <cell r="Q1685">
            <v>1.6402000000000001</v>
          </cell>
        </row>
        <row r="1686">
          <cell r="K1686">
            <v>71.599999999999994</v>
          </cell>
          <cell r="Q1686">
            <v>1.6395</v>
          </cell>
        </row>
        <row r="1687">
          <cell r="K1687">
            <v>72.599999999999994</v>
          </cell>
          <cell r="Q1687">
            <v>1.6624000000000001</v>
          </cell>
        </row>
        <row r="1688">
          <cell r="K1688">
            <v>71.13</v>
          </cell>
          <cell r="Q1688">
            <v>1.6287</v>
          </cell>
        </row>
        <row r="1689">
          <cell r="K1689">
            <v>70.02</v>
          </cell>
          <cell r="Q1689">
            <v>1.6032999999999999</v>
          </cell>
        </row>
        <row r="1690">
          <cell r="K1690">
            <v>70.180000000000007</v>
          </cell>
          <cell r="Q1690">
            <v>1.607</v>
          </cell>
        </row>
        <row r="1691">
          <cell r="K1691">
            <v>70.349999999999994</v>
          </cell>
          <cell r="Q1691">
            <v>1.6109</v>
          </cell>
        </row>
        <row r="1692">
          <cell r="K1692">
            <v>68.3</v>
          </cell>
          <cell r="Q1692">
            <v>1.5639000000000001</v>
          </cell>
        </row>
        <row r="1693">
          <cell r="K1693">
            <v>67.959999999999994</v>
          </cell>
          <cell r="Q1693">
            <v>1.5562</v>
          </cell>
        </row>
        <row r="1694">
          <cell r="K1694">
            <v>68.790000000000006</v>
          </cell>
          <cell r="Q1694">
            <v>1.5751999999999999</v>
          </cell>
        </row>
        <row r="1695">
          <cell r="K1695">
            <v>68.61</v>
          </cell>
          <cell r="Q1695">
            <v>1.571</v>
          </cell>
        </row>
        <row r="1696">
          <cell r="K1696">
            <v>68.06</v>
          </cell>
          <cell r="Q1696">
            <v>1.5585</v>
          </cell>
        </row>
        <row r="1697">
          <cell r="K1697">
            <v>68.28</v>
          </cell>
          <cell r="Q1697">
            <v>1.5634999999999999</v>
          </cell>
        </row>
        <row r="1698">
          <cell r="K1698">
            <v>67.89</v>
          </cell>
          <cell r="Q1698">
            <v>1.5546</v>
          </cell>
        </row>
        <row r="1699">
          <cell r="K1699">
            <v>67.989999999999995</v>
          </cell>
          <cell r="Q1699">
            <v>1.5568</v>
          </cell>
        </row>
        <row r="1700">
          <cell r="K1700">
            <v>66.48</v>
          </cell>
          <cell r="Q1700">
            <v>1.5223</v>
          </cell>
        </row>
        <row r="1701">
          <cell r="K1701">
            <v>65.58</v>
          </cell>
          <cell r="Q1701">
            <v>1.5017</v>
          </cell>
        </row>
        <row r="1702">
          <cell r="K1702">
            <v>64.87</v>
          </cell>
          <cell r="Q1702">
            <v>1.4854000000000001</v>
          </cell>
        </row>
        <row r="1703">
          <cell r="K1703">
            <v>66.3</v>
          </cell>
          <cell r="Q1703">
            <v>1.5182</v>
          </cell>
        </row>
        <row r="1704">
          <cell r="K1704">
            <v>68.709999999999994</v>
          </cell>
          <cell r="Q1704">
            <v>1.5732999999999999</v>
          </cell>
        </row>
        <row r="1705">
          <cell r="K1705">
            <v>68.69</v>
          </cell>
          <cell r="Q1705">
            <v>1.5729</v>
          </cell>
        </row>
        <row r="1706">
          <cell r="K1706">
            <v>69.540000000000006</v>
          </cell>
          <cell r="Q1706">
            <v>1.5923</v>
          </cell>
        </row>
        <row r="1707">
          <cell r="K1707">
            <v>68.33</v>
          </cell>
          <cell r="Q1707">
            <v>1.5646</v>
          </cell>
        </row>
        <row r="1708">
          <cell r="K1708">
            <v>67.819999999999993</v>
          </cell>
          <cell r="Q1708">
            <v>1.5529999999999999</v>
          </cell>
        </row>
        <row r="1709">
          <cell r="K1709">
            <v>66.78</v>
          </cell>
          <cell r="Q1709">
            <v>1.5290999999999999</v>
          </cell>
        </row>
        <row r="1710">
          <cell r="K1710">
            <v>66.97</v>
          </cell>
          <cell r="Q1710">
            <v>1.5335000000000001</v>
          </cell>
        </row>
        <row r="1711">
          <cell r="K1711">
            <v>65.88</v>
          </cell>
          <cell r="Q1711">
            <v>1.5085</v>
          </cell>
        </row>
        <row r="1712">
          <cell r="K1712">
            <v>68.349999999999994</v>
          </cell>
          <cell r="Q1712">
            <v>1.6994</v>
          </cell>
        </row>
        <row r="1713">
          <cell r="K1713">
            <v>70.040000000000006</v>
          </cell>
          <cell r="Q1713">
            <v>1.7414000000000001</v>
          </cell>
        </row>
        <row r="1714">
          <cell r="K1714">
            <v>69.67</v>
          </cell>
          <cell r="Q1714">
            <v>1.7322</v>
          </cell>
        </row>
        <row r="1715">
          <cell r="K1715">
            <v>71.75</v>
          </cell>
          <cell r="Q1715">
            <v>1.7839</v>
          </cell>
        </row>
        <row r="1716">
          <cell r="K1716">
            <v>71.349999999999994</v>
          </cell>
          <cell r="Q1716">
            <v>1.774</v>
          </cell>
        </row>
        <row r="1717">
          <cell r="K1717">
            <v>69.400000000000006</v>
          </cell>
          <cell r="Q1717">
            <v>1.7255</v>
          </cell>
        </row>
        <row r="1718">
          <cell r="K1718">
            <v>69.86</v>
          </cell>
          <cell r="Q1718">
            <v>1.7370000000000001</v>
          </cell>
        </row>
        <row r="1719">
          <cell r="K1719">
            <v>70.41</v>
          </cell>
          <cell r="Q1719">
            <v>1.7505999999999999</v>
          </cell>
        </row>
        <row r="1720">
          <cell r="K1720">
            <v>70.89</v>
          </cell>
          <cell r="Q1720">
            <v>1.7625999999999999</v>
          </cell>
        </row>
        <row r="1721">
          <cell r="K1721">
            <v>70.34</v>
          </cell>
          <cell r="Q1721">
            <v>1.7488999999999999</v>
          </cell>
        </row>
        <row r="1722">
          <cell r="K1722">
            <v>70.239999999999995</v>
          </cell>
          <cell r="Q1722">
            <v>1.7464</v>
          </cell>
        </row>
        <row r="1723">
          <cell r="K1723">
            <v>70.42</v>
          </cell>
          <cell r="Q1723">
            <v>1.7508999999999999</v>
          </cell>
        </row>
        <row r="1724">
          <cell r="K1724">
            <v>71.73</v>
          </cell>
          <cell r="Q1724">
            <v>1.7834000000000001</v>
          </cell>
        </row>
        <row r="1725">
          <cell r="K1725">
            <v>72.760000000000005</v>
          </cell>
          <cell r="Q1725">
            <v>1.8090999999999999</v>
          </cell>
        </row>
        <row r="1726">
          <cell r="K1726">
            <v>73.790000000000006</v>
          </cell>
          <cell r="Q1726">
            <v>1.8347</v>
          </cell>
        </row>
        <row r="1727">
          <cell r="K1727">
            <v>73.67</v>
          </cell>
          <cell r="Q1727">
            <v>1.8317000000000001</v>
          </cell>
        </row>
        <row r="1728">
          <cell r="K1728">
            <v>73.760000000000005</v>
          </cell>
          <cell r="Q1728">
            <v>1.8339000000000001</v>
          </cell>
        </row>
        <row r="1729">
          <cell r="K1729">
            <v>74</v>
          </cell>
          <cell r="Q1729">
            <v>1.8399000000000001</v>
          </cell>
        </row>
        <row r="1730">
          <cell r="K1730">
            <v>73.62</v>
          </cell>
          <cell r="Q1730">
            <v>1.8304</v>
          </cell>
        </row>
        <row r="1731">
          <cell r="K1731">
            <v>74.12</v>
          </cell>
          <cell r="Q1731">
            <v>1.8429</v>
          </cell>
        </row>
        <row r="1732">
          <cell r="K1732">
            <v>73.66</v>
          </cell>
          <cell r="Q1732">
            <v>1.8313999999999999</v>
          </cell>
        </row>
        <row r="1733">
          <cell r="K1733">
            <v>74.14</v>
          </cell>
          <cell r="Q1733">
            <v>1.8433999999999999</v>
          </cell>
        </row>
        <row r="1734">
          <cell r="K1734">
            <v>71.260000000000005</v>
          </cell>
          <cell r="Q1734">
            <v>1.7718</v>
          </cell>
        </row>
        <row r="1735">
          <cell r="K1735">
            <v>70.17</v>
          </cell>
          <cell r="Q1735">
            <v>1.7446999999999999</v>
          </cell>
        </row>
        <row r="1736">
          <cell r="K1736">
            <v>68.209999999999994</v>
          </cell>
          <cell r="Q1736">
            <v>1.6959</v>
          </cell>
        </row>
        <row r="1737">
          <cell r="K1737">
            <v>66.569999999999993</v>
          </cell>
          <cell r="Q1737">
            <v>1.6552</v>
          </cell>
        </row>
        <row r="1738">
          <cell r="K1738">
            <v>68.099999999999994</v>
          </cell>
          <cell r="Q1738">
            <v>1.6932</v>
          </cell>
        </row>
        <row r="1739">
          <cell r="K1739">
            <v>69.08</v>
          </cell>
          <cell r="Q1739">
            <v>1.7176</v>
          </cell>
        </row>
        <row r="1740">
          <cell r="K1740">
            <v>68.260000000000005</v>
          </cell>
          <cell r="Q1740">
            <v>1.6972</v>
          </cell>
        </row>
        <row r="1741">
          <cell r="K1741">
            <v>68.92</v>
          </cell>
          <cell r="Q1741">
            <v>1.7136</v>
          </cell>
        </row>
        <row r="1742">
          <cell r="K1742">
            <v>68.959999999999994</v>
          </cell>
          <cell r="Q1742">
            <v>1.7145999999999999</v>
          </cell>
        </row>
        <row r="1743">
          <cell r="K1743">
            <v>70.290000000000006</v>
          </cell>
          <cell r="Q1743">
            <v>1.7476</v>
          </cell>
        </row>
        <row r="1744">
          <cell r="K1744">
            <v>69.33</v>
          </cell>
          <cell r="Q1744">
            <v>1.7238</v>
          </cell>
        </row>
        <row r="1745">
          <cell r="K1745">
            <v>69.48</v>
          </cell>
          <cell r="Q1745">
            <v>1.7275</v>
          </cell>
        </row>
        <row r="1746">
          <cell r="K1746">
            <v>67.84</v>
          </cell>
          <cell r="Q1746">
            <v>1.6867000000000001</v>
          </cell>
        </row>
        <row r="1747">
          <cell r="K1747">
            <v>66.78</v>
          </cell>
          <cell r="Q1747">
            <v>1.6604000000000001</v>
          </cell>
        </row>
        <row r="1748">
          <cell r="K1748">
            <v>68.099999999999994</v>
          </cell>
          <cell r="Q1748">
            <v>1.6932</v>
          </cell>
        </row>
        <row r="1749">
          <cell r="K1749">
            <v>66.260000000000005</v>
          </cell>
          <cell r="Q1749">
            <v>1.6474</v>
          </cell>
        </row>
        <row r="1750">
          <cell r="K1750">
            <v>66.84</v>
          </cell>
          <cell r="Q1750">
            <v>1.6618999999999999</v>
          </cell>
        </row>
        <row r="1751">
          <cell r="K1751">
            <v>68.510000000000005</v>
          </cell>
          <cell r="Q1751">
            <v>1.7034</v>
          </cell>
        </row>
        <row r="1752">
          <cell r="K1752">
            <v>68.13</v>
          </cell>
          <cell r="Q1752">
            <v>1.6939</v>
          </cell>
        </row>
        <row r="1753">
          <cell r="K1753">
            <v>66.959999999999994</v>
          </cell>
          <cell r="Q1753">
            <v>1.6648000000000001</v>
          </cell>
        </row>
        <row r="1754">
          <cell r="K1754">
            <v>66.33</v>
          </cell>
          <cell r="Q1754">
            <v>1.6492</v>
          </cell>
        </row>
        <row r="1755">
          <cell r="K1755">
            <v>67.03</v>
          </cell>
          <cell r="Q1755">
            <v>1.6666000000000001</v>
          </cell>
        </row>
        <row r="1756">
          <cell r="K1756">
            <v>67.59</v>
          </cell>
          <cell r="Q1756">
            <v>1.6805000000000001</v>
          </cell>
        </row>
        <row r="1757">
          <cell r="K1757">
            <v>67.760000000000005</v>
          </cell>
          <cell r="Q1757">
            <v>1.6847000000000001</v>
          </cell>
        </row>
        <row r="1758">
          <cell r="K1758">
            <v>68.19</v>
          </cell>
          <cell r="Q1758">
            <v>1.6954</v>
          </cell>
        </row>
        <row r="1759">
          <cell r="K1759">
            <v>67.680000000000007</v>
          </cell>
          <cell r="Q1759">
            <v>1.6828000000000001</v>
          </cell>
        </row>
        <row r="1760">
          <cell r="K1760">
            <v>67.63</v>
          </cell>
          <cell r="Q1760">
            <v>1.6815</v>
          </cell>
        </row>
        <row r="1761">
          <cell r="K1761">
            <v>67.52</v>
          </cell>
          <cell r="Q1761">
            <v>1.6788000000000001</v>
          </cell>
        </row>
        <row r="1762">
          <cell r="K1762">
            <v>68.790000000000006</v>
          </cell>
          <cell r="Q1762">
            <v>1.7102999999999999</v>
          </cell>
        </row>
        <row r="1763">
          <cell r="K1763">
            <v>70.53</v>
          </cell>
          <cell r="Q1763">
            <v>1.7536</v>
          </cell>
        </row>
        <row r="1764">
          <cell r="K1764">
            <v>69.33</v>
          </cell>
          <cell r="Q1764">
            <v>1.7238</v>
          </cell>
        </row>
        <row r="1765">
          <cell r="K1765">
            <v>68.03</v>
          </cell>
          <cell r="Q1765">
            <v>1.6915</v>
          </cell>
        </row>
        <row r="1766">
          <cell r="K1766">
            <v>68.739999999999995</v>
          </cell>
          <cell r="Q1766">
            <v>1.7091000000000001</v>
          </cell>
        </row>
        <row r="1767">
          <cell r="K1767">
            <v>67.81</v>
          </cell>
          <cell r="Q1767">
            <v>1.6859999999999999</v>
          </cell>
        </row>
        <row r="1768">
          <cell r="K1768">
            <v>68.260000000000005</v>
          </cell>
          <cell r="Q1768">
            <v>1.6972</v>
          </cell>
        </row>
        <row r="1769">
          <cell r="K1769">
            <v>68.510000000000005</v>
          </cell>
          <cell r="Q1769">
            <v>1.7034</v>
          </cell>
        </row>
        <row r="1770">
          <cell r="K1770">
            <v>69.47</v>
          </cell>
          <cell r="Q1770">
            <v>1.7273000000000001</v>
          </cell>
        </row>
        <row r="1771">
          <cell r="K1771">
            <v>70.69</v>
          </cell>
          <cell r="Q1771">
            <v>1.7576000000000001</v>
          </cell>
        </row>
        <row r="1772">
          <cell r="K1772">
            <v>70.75</v>
          </cell>
          <cell r="Q1772">
            <v>1.7591000000000001</v>
          </cell>
        </row>
        <row r="1773">
          <cell r="K1773">
            <v>69.77</v>
          </cell>
          <cell r="Q1773">
            <v>1.6409</v>
          </cell>
        </row>
        <row r="1774">
          <cell r="K1774">
            <v>69.55</v>
          </cell>
          <cell r="Q1774">
            <v>1.6357999999999999</v>
          </cell>
        </row>
        <row r="1775">
          <cell r="K1775">
            <v>67.98</v>
          </cell>
          <cell r="Q1775">
            <v>1.5988</v>
          </cell>
        </row>
        <row r="1776">
          <cell r="K1776">
            <v>66.83</v>
          </cell>
          <cell r="Q1776">
            <v>1.5718000000000001</v>
          </cell>
        </row>
        <row r="1777">
          <cell r="K1777">
            <v>67.62</v>
          </cell>
          <cell r="Q1777">
            <v>1.5904</v>
          </cell>
        </row>
        <row r="1778">
          <cell r="K1778">
            <v>67.83</v>
          </cell>
          <cell r="Q1778">
            <v>1.5952999999999999</v>
          </cell>
        </row>
        <row r="1779">
          <cell r="K1779">
            <v>68.36</v>
          </cell>
          <cell r="Q1779">
            <v>1.6077999999999999</v>
          </cell>
        </row>
        <row r="1780">
          <cell r="K1780">
            <v>69.16</v>
          </cell>
          <cell r="Q1780">
            <v>1.6266</v>
          </cell>
        </row>
        <row r="1781">
          <cell r="K1781">
            <v>70.14</v>
          </cell>
          <cell r="Q1781">
            <v>1.6496</v>
          </cell>
        </row>
        <row r="1782">
          <cell r="K1782">
            <v>68.86</v>
          </cell>
          <cell r="Q1782">
            <v>1.6194999999999999</v>
          </cell>
        </row>
        <row r="1783">
          <cell r="K1783">
            <v>65.849999999999994</v>
          </cell>
          <cell r="Q1783">
            <v>1.5487</v>
          </cell>
        </row>
        <row r="1784">
          <cell r="K1784">
            <v>66.680000000000007</v>
          </cell>
          <cell r="Q1784">
            <v>1.5683</v>
          </cell>
        </row>
        <row r="1785">
          <cell r="K1785">
            <v>64.14</v>
          </cell>
          <cell r="Q1785">
            <v>1.5085</v>
          </cell>
        </row>
        <row r="1786">
          <cell r="K1786">
            <v>64.61</v>
          </cell>
          <cell r="Q1786">
            <v>1.5196000000000001</v>
          </cell>
        </row>
        <row r="1787">
          <cell r="K1787">
            <v>64.31</v>
          </cell>
          <cell r="Q1787">
            <v>1.5125</v>
          </cell>
        </row>
        <row r="1788">
          <cell r="K1788">
            <v>65.040000000000006</v>
          </cell>
          <cell r="Q1788">
            <v>1.5297000000000001</v>
          </cell>
        </row>
        <row r="1789">
          <cell r="K1789">
            <v>66.2</v>
          </cell>
          <cell r="Q1789">
            <v>1.5569999999999999</v>
          </cell>
        </row>
        <row r="1790">
          <cell r="K1790">
            <v>67.17</v>
          </cell>
          <cell r="Q1790">
            <v>1.5798000000000001</v>
          </cell>
        </row>
        <row r="1791">
          <cell r="K1791">
            <v>67.209999999999994</v>
          </cell>
          <cell r="Q1791">
            <v>1.5807</v>
          </cell>
        </row>
        <row r="1792">
          <cell r="K1792">
            <v>66.319999999999993</v>
          </cell>
          <cell r="Q1792">
            <v>1.5598000000000001</v>
          </cell>
        </row>
        <row r="1793">
          <cell r="K1793">
            <v>65.92</v>
          </cell>
          <cell r="Q1793">
            <v>1.5504</v>
          </cell>
        </row>
        <row r="1794">
          <cell r="K1794">
            <v>65.22</v>
          </cell>
          <cell r="Q1794">
            <v>1.5339</v>
          </cell>
        </row>
        <row r="1795">
          <cell r="K1795">
            <v>65.09</v>
          </cell>
          <cell r="Q1795">
            <v>1.5308999999999999</v>
          </cell>
        </row>
        <row r="1796">
          <cell r="K1796">
            <v>65.61</v>
          </cell>
          <cell r="Q1796">
            <v>1.5430999999999999</v>
          </cell>
        </row>
        <row r="1797">
          <cell r="K1797">
            <v>66.88</v>
          </cell>
          <cell r="Q1797">
            <v>1.573</v>
          </cell>
        </row>
        <row r="1798">
          <cell r="K1798">
            <v>68.040000000000006</v>
          </cell>
          <cell r="Q1798">
            <v>1.6002000000000001</v>
          </cell>
        </row>
        <row r="1799">
          <cell r="K1799">
            <v>68.55</v>
          </cell>
          <cell r="Q1799">
            <v>1.6122000000000001</v>
          </cell>
        </row>
        <row r="1800">
          <cell r="K1800">
            <v>68.8</v>
          </cell>
          <cell r="Q1800">
            <v>1.6181000000000001</v>
          </cell>
        </row>
        <row r="1801">
          <cell r="K1801">
            <v>68.3</v>
          </cell>
          <cell r="Q1801">
            <v>1.6064000000000001</v>
          </cell>
        </row>
        <row r="1802">
          <cell r="K1802">
            <v>68.22</v>
          </cell>
          <cell r="Q1802">
            <v>1.6045</v>
          </cell>
        </row>
        <row r="1803">
          <cell r="K1803">
            <v>67.64</v>
          </cell>
          <cell r="Q1803">
            <v>1.5908</v>
          </cell>
        </row>
        <row r="1804">
          <cell r="K1804">
            <v>68.040000000000006</v>
          </cell>
          <cell r="Q1804">
            <v>1.6002000000000001</v>
          </cell>
        </row>
        <row r="1805">
          <cell r="K1805">
            <v>68.19</v>
          </cell>
          <cell r="Q1805">
            <v>1.6037999999999999</v>
          </cell>
        </row>
        <row r="1806">
          <cell r="K1806">
            <v>66.7</v>
          </cell>
          <cell r="Q1806">
            <v>1.5687</v>
          </cell>
        </row>
        <row r="1807">
          <cell r="K1807">
            <v>68.53</v>
          </cell>
          <cell r="Q1807">
            <v>1.6117999999999999</v>
          </cell>
        </row>
        <row r="1808">
          <cell r="K1808">
            <v>70.17</v>
          </cell>
          <cell r="Q1808">
            <v>1.6503000000000001</v>
          </cell>
        </row>
        <row r="1809">
          <cell r="K1809">
            <v>70.430000000000007</v>
          </cell>
          <cell r="Q1809">
            <v>1.6564000000000001</v>
          </cell>
        </row>
        <row r="1810">
          <cell r="K1810">
            <v>69.17</v>
          </cell>
          <cell r="Q1810">
            <v>1.6268</v>
          </cell>
        </row>
        <row r="1811">
          <cell r="K1811">
            <v>68.900000000000006</v>
          </cell>
          <cell r="Q1811">
            <v>1.6205000000000001</v>
          </cell>
        </row>
        <row r="1812">
          <cell r="K1812">
            <v>69.98</v>
          </cell>
          <cell r="Q1812">
            <v>1.6458999999999999</v>
          </cell>
        </row>
        <row r="1813">
          <cell r="K1813">
            <v>71.489999999999995</v>
          </cell>
          <cell r="Q1813">
            <v>1.6814</v>
          </cell>
        </row>
        <row r="1814">
          <cell r="K1814">
            <v>71.569999999999993</v>
          </cell>
          <cell r="Q1814">
            <v>1.6833</v>
          </cell>
        </row>
        <row r="1815">
          <cell r="K1815">
            <v>71.010000000000005</v>
          </cell>
          <cell r="Q1815">
            <v>1.6700999999999999</v>
          </cell>
        </row>
        <row r="1816">
          <cell r="K1816">
            <v>70.3</v>
          </cell>
          <cell r="Q1816">
            <v>1.6534</v>
          </cell>
        </row>
        <row r="1817">
          <cell r="K1817">
            <v>70.739999999999995</v>
          </cell>
          <cell r="Q1817">
            <v>1.6637</v>
          </cell>
        </row>
        <row r="1818">
          <cell r="K1818">
            <v>69.900000000000006</v>
          </cell>
          <cell r="Q1818">
            <v>1.6439999999999999</v>
          </cell>
        </row>
        <row r="1819">
          <cell r="K1819">
            <v>68.989999999999995</v>
          </cell>
          <cell r="Q1819">
            <v>1.6226</v>
          </cell>
        </row>
        <row r="1820">
          <cell r="K1820">
            <v>70.02</v>
          </cell>
          <cell r="Q1820">
            <v>1.6468</v>
          </cell>
        </row>
        <row r="1821">
          <cell r="K1821">
            <v>70.2</v>
          </cell>
          <cell r="Q1821">
            <v>1.651</v>
          </cell>
        </row>
        <row r="1822">
          <cell r="K1822">
            <v>70.2</v>
          </cell>
          <cell r="Q1822">
            <v>1.651</v>
          </cell>
        </row>
        <row r="1823">
          <cell r="K1823">
            <v>69.17</v>
          </cell>
          <cell r="Q1823">
            <v>1.6268</v>
          </cell>
        </row>
        <row r="1824">
          <cell r="K1824">
            <v>69.209999999999994</v>
          </cell>
          <cell r="Q1824">
            <v>1.6277999999999999</v>
          </cell>
        </row>
        <row r="1825">
          <cell r="K1825">
            <v>70.099999999999994</v>
          </cell>
          <cell r="Q1825">
            <v>1.6487000000000001</v>
          </cell>
        </row>
        <row r="1826">
          <cell r="K1826">
            <v>69.58</v>
          </cell>
          <cell r="Q1826">
            <v>1.6365000000000001</v>
          </cell>
        </row>
        <row r="1827">
          <cell r="K1827">
            <v>70.44</v>
          </cell>
          <cell r="Q1827">
            <v>1.6567000000000001</v>
          </cell>
        </row>
        <row r="1828">
          <cell r="K1828">
            <v>71.489999999999995</v>
          </cell>
          <cell r="Q1828">
            <v>1.6814</v>
          </cell>
        </row>
        <row r="1829">
          <cell r="K1829">
            <v>70.97</v>
          </cell>
          <cell r="Q1829">
            <v>1.6691</v>
          </cell>
        </row>
        <row r="1830">
          <cell r="K1830">
            <v>68.55</v>
          </cell>
          <cell r="Q1830">
            <v>1.6122000000000001</v>
          </cell>
        </row>
        <row r="1831">
          <cell r="K1831">
            <v>68.209999999999994</v>
          </cell>
          <cell r="Q1831">
            <v>1.6042000000000001</v>
          </cell>
        </row>
        <row r="1832">
          <cell r="K1832">
            <v>67.06</v>
          </cell>
          <cell r="Q1832">
            <v>1.5771999999999999</v>
          </cell>
        </row>
        <row r="1833">
          <cell r="K1833">
            <v>67.67</v>
          </cell>
          <cell r="Q1833">
            <v>1.5914999999999999</v>
          </cell>
        </row>
        <row r="1834">
          <cell r="K1834">
            <v>68.28</v>
          </cell>
          <cell r="Q1834">
            <v>1.6059000000000001</v>
          </cell>
        </row>
        <row r="1835">
          <cell r="K1835">
            <v>68.459999999999994</v>
          </cell>
          <cell r="Q1835">
            <v>1.6101000000000001</v>
          </cell>
        </row>
        <row r="1836">
          <cell r="K1836">
            <v>68.900000000000006</v>
          </cell>
          <cell r="Q1836">
            <v>1.6205000000000001</v>
          </cell>
        </row>
        <row r="1837">
          <cell r="K1837">
            <v>69.650000000000006</v>
          </cell>
          <cell r="Q1837">
            <v>1.6438999999999999</v>
          </cell>
        </row>
        <row r="1838">
          <cell r="K1838">
            <v>70.03</v>
          </cell>
          <cell r="Q1838">
            <v>1.6529</v>
          </cell>
        </row>
        <row r="1839">
          <cell r="K1839">
            <v>70.31</v>
          </cell>
          <cell r="Q1839">
            <v>1.6595</v>
          </cell>
        </row>
        <row r="1840">
          <cell r="K1840">
            <v>71.849999999999994</v>
          </cell>
          <cell r="Q1840">
            <v>1.6959</v>
          </cell>
        </row>
        <row r="1841">
          <cell r="K1841">
            <v>72.790000000000006</v>
          </cell>
          <cell r="Q1841">
            <v>1.7181</v>
          </cell>
        </row>
        <row r="1842">
          <cell r="K1842">
            <v>73.14</v>
          </cell>
          <cell r="Q1842">
            <v>1.7262999999999999</v>
          </cell>
        </row>
        <row r="1843">
          <cell r="K1843">
            <v>72.69</v>
          </cell>
          <cell r="Q1843">
            <v>1.7157</v>
          </cell>
        </row>
        <row r="1844">
          <cell r="K1844">
            <v>73.33</v>
          </cell>
          <cell r="Q1844">
            <v>1.7307999999999999</v>
          </cell>
        </row>
        <row r="1845">
          <cell r="K1845">
            <v>72.959999999999994</v>
          </cell>
          <cell r="Q1845">
            <v>1.7221</v>
          </cell>
        </row>
        <row r="1846">
          <cell r="K1846">
            <v>72.97</v>
          </cell>
          <cell r="Q1846">
            <v>1.7222999999999999</v>
          </cell>
        </row>
        <row r="1847">
          <cell r="K1847">
            <v>72.64</v>
          </cell>
          <cell r="Q1847">
            <v>1.7144999999999999</v>
          </cell>
        </row>
        <row r="1848">
          <cell r="K1848">
            <v>72.08</v>
          </cell>
          <cell r="Q1848">
            <v>1.7013</v>
          </cell>
        </row>
        <row r="1849">
          <cell r="K1849">
            <v>72.930000000000007</v>
          </cell>
          <cell r="Q1849">
            <v>1.7214</v>
          </cell>
        </row>
        <row r="1850">
          <cell r="K1850">
            <v>74.05</v>
          </cell>
          <cell r="Q1850">
            <v>1.7478</v>
          </cell>
        </row>
        <row r="1851">
          <cell r="K1851">
            <v>73.67</v>
          </cell>
          <cell r="Q1851">
            <v>1.7387999999999999</v>
          </cell>
        </row>
        <row r="1852">
          <cell r="K1852">
            <v>72.739999999999995</v>
          </cell>
          <cell r="Q1852">
            <v>1.7169000000000001</v>
          </cell>
        </row>
        <row r="1853">
          <cell r="K1853">
            <v>72.37</v>
          </cell>
          <cell r="Q1853">
            <v>1.7081</v>
          </cell>
        </row>
        <row r="1854">
          <cell r="K1854">
            <v>71.91</v>
          </cell>
          <cell r="Q1854">
            <v>1.6973</v>
          </cell>
        </row>
        <row r="1855">
          <cell r="K1855">
            <v>71.58</v>
          </cell>
          <cell r="Q1855">
            <v>1.6895</v>
          </cell>
        </row>
        <row r="1856">
          <cell r="K1856">
            <v>71.14</v>
          </cell>
          <cell r="Q1856">
            <v>1.6791</v>
          </cell>
        </row>
        <row r="1857">
          <cell r="K1857">
            <v>69.400000000000006</v>
          </cell>
          <cell r="Q1857">
            <v>1.6379999999999999</v>
          </cell>
        </row>
        <row r="1858">
          <cell r="K1858">
            <v>70.17</v>
          </cell>
          <cell r="Q1858">
            <v>1.6561999999999999</v>
          </cell>
        </row>
        <row r="1859">
          <cell r="K1859">
            <v>71.2</v>
          </cell>
          <cell r="Q1859">
            <v>1.6805000000000001</v>
          </cell>
        </row>
        <row r="1860">
          <cell r="K1860">
            <v>72.31</v>
          </cell>
          <cell r="Q1860">
            <v>1.7067000000000001</v>
          </cell>
        </row>
        <row r="1861">
          <cell r="K1861">
            <v>71.92</v>
          </cell>
          <cell r="Q1861">
            <v>1.6975</v>
          </cell>
        </row>
        <row r="1862">
          <cell r="K1862">
            <v>72.08</v>
          </cell>
          <cell r="Q1862">
            <v>1.7013</v>
          </cell>
        </row>
        <row r="1863">
          <cell r="K1863">
            <v>72.459999999999994</v>
          </cell>
          <cell r="Q1863">
            <v>1.7102999999999999</v>
          </cell>
        </row>
        <row r="1864">
          <cell r="K1864">
            <v>72.78</v>
          </cell>
          <cell r="Q1864">
            <v>1.7178</v>
          </cell>
        </row>
        <row r="1865">
          <cell r="K1865">
            <v>72.489999999999995</v>
          </cell>
          <cell r="Q1865">
            <v>1.7110000000000001</v>
          </cell>
        </row>
        <row r="1866">
          <cell r="K1866">
            <v>72.86</v>
          </cell>
          <cell r="Q1866">
            <v>1.7197</v>
          </cell>
        </row>
        <row r="1867">
          <cell r="K1867">
            <v>73.47</v>
          </cell>
          <cell r="Q1867">
            <v>1.7341</v>
          </cell>
        </row>
        <row r="1868">
          <cell r="K1868">
            <v>73.400000000000006</v>
          </cell>
          <cell r="Q1868">
            <v>1.7323999999999999</v>
          </cell>
        </row>
        <row r="1869">
          <cell r="K1869">
            <v>73.62</v>
          </cell>
          <cell r="Q1869">
            <v>1.7376</v>
          </cell>
        </row>
        <row r="1870">
          <cell r="K1870">
            <v>72.73</v>
          </cell>
          <cell r="Q1870">
            <v>1.7165999999999999</v>
          </cell>
        </row>
        <row r="1871">
          <cell r="K1871">
            <v>70.98</v>
          </cell>
          <cell r="Q1871">
            <v>1.6753</v>
          </cell>
        </row>
        <row r="1872">
          <cell r="K1872">
            <v>71.599999999999994</v>
          </cell>
          <cell r="Q1872">
            <v>1.69</v>
          </cell>
        </row>
        <row r="1873">
          <cell r="K1873">
            <v>70.67</v>
          </cell>
          <cell r="Q1873">
            <v>1.6679999999999999</v>
          </cell>
        </row>
        <row r="1874">
          <cell r="K1874">
            <v>72</v>
          </cell>
          <cell r="Q1874">
            <v>1.6994</v>
          </cell>
        </row>
        <row r="1875">
          <cell r="K1875">
            <v>72.540000000000006</v>
          </cell>
          <cell r="Q1875">
            <v>1.7121999999999999</v>
          </cell>
        </row>
        <row r="1876">
          <cell r="K1876">
            <v>73.34</v>
          </cell>
          <cell r="Q1876">
            <v>1.7310000000000001</v>
          </cell>
        </row>
        <row r="1877">
          <cell r="K1877">
            <v>73.150000000000006</v>
          </cell>
          <cell r="Q1877">
            <v>1.7264999999999999</v>
          </cell>
        </row>
        <row r="1878">
          <cell r="K1878">
            <v>74.459999999999994</v>
          </cell>
          <cell r="Q1878">
            <v>1.7575000000000001</v>
          </cell>
        </row>
        <row r="1879">
          <cell r="K1879">
            <v>74.33</v>
          </cell>
          <cell r="Q1879">
            <v>1.7544</v>
          </cell>
        </row>
        <row r="1880">
          <cell r="K1880">
            <v>74.3</v>
          </cell>
          <cell r="Q1880">
            <v>1.7537</v>
          </cell>
        </row>
        <row r="1881">
          <cell r="K1881">
            <v>75.680000000000007</v>
          </cell>
          <cell r="Q1881">
            <v>1.7863</v>
          </cell>
        </row>
        <row r="1882">
          <cell r="K1882">
            <v>76.09</v>
          </cell>
          <cell r="Q1882">
            <v>1.7959000000000001</v>
          </cell>
        </row>
        <row r="1883">
          <cell r="K1883">
            <v>77.52</v>
          </cell>
          <cell r="Q1883">
            <v>1.8297000000000001</v>
          </cell>
        </row>
        <row r="1884">
          <cell r="K1884">
            <v>78.010000000000005</v>
          </cell>
          <cell r="Q1884">
            <v>1.8412999999999999</v>
          </cell>
        </row>
        <row r="1885">
          <cell r="K1885">
            <v>78.42</v>
          </cell>
          <cell r="Q1885">
            <v>1.8509</v>
          </cell>
        </row>
        <row r="1886">
          <cell r="K1886">
            <v>78.63</v>
          </cell>
          <cell r="Q1886">
            <v>1.8559000000000001</v>
          </cell>
        </row>
        <row r="1887">
          <cell r="K1887">
            <v>78.73</v>
          </cell>
          <cell r="Q1887">
            <v>1.8583000000000001</v>
          </cell>
        </row>
        <row r="1888">
          <cell r="K1888">
            <v>77.95</v>
          </cell>
          <cell r="Q1888">
            <v>1.8398000000000001</v>
          </cell>
        </row>
        <row r="1889">
          <cell r="K1889">
            <v>78.239999999999995</v>
          </cell>
          <cell r="Q1889">
            <v>1.8467</v>
          </cell>
        </row>
        <row r="1890">
          <cell r="K1890">
            <v>78.73</v>
          </cell>
          <cell r="Q1890">
            <v>1.8583000000000001</v>
          </cell>
        </row>
        <row r="1891">
          <cell r="K1891">
            <v>78.900000000000006</v>
          </cell>
          <cell r="Q1891">
            <v>1.8623000000000001</v>
          </cell>
        </row>
        <row r="1892">
          <cell r="K1892">
            <v>79.510000000000005</v>
          </cell>
          <cell r="Q1892">
            <v>1.8767</v>
          </cell>
        </row>
        <row r="1893">
          <cell r="K1893">
            <v>79.83</v>
          </cell>
          <cell r="Q1893">
            <v>1.8842000000000001</v>
          </cell>
        </row>
        <row r="1894">
          <cell r="K1894">
            <v>78.81</v>
          </cell>
          <cell r="Q1894">
            <v>1.8601000000000001</v>
          </cell>
        </row>
        <row r="1895">
          <cell r="K1895">
            <v>78.5</v>
          </cell>
          <cell r="Q1895">
            <v>1.8528</v>
          </cell>
        </row>
        <row r="1896">
          <cell r="K1896">
            <v>78.680000000000007</v>
          </cell>
          <cell r="Q1896">
            <v>1.8571</v>
          </cell>
        </row>
        <row r="1897">
          <cell r="K1897">
            <v>79.099999999999994</v>
          </cell>
          <cell r="Q1897">
            <v>1.867</v>
          </cell>
        </row>
        <row r="1898">
          <cell r="K1898">
            <v>79.12</v>
          </cell>
          <cell r="Q1898">
            <v>1.8674999999999999</v>
          </cell>
        </row>
        <row r="1899">
          <cell r="K1899">
            <v>78.010000000000005</v>
          </cell>
          <cell r="Q1899">
            <v>1.8412999999999999</v>
          </cell>
        </row>
        <row r="1900">
          <cell r="K1900">
            <v>78.11</v>
          </cell>
          <cell r="Q1900">
            <v>1.8923000000000001</v>
          </cell>
        </row>
        <row r="1901">
          <cell r="K1901">
            <v>78.8</v>
          </cell>
          <cell r="Q1901">
            <v>1.909</v>
          </cell>
        </row>
        <row r="1902">
          <cell r="K1902">
            <v>79.39</v>
          </cell>
          <cell r="Q1902">
            <v>1.9233</v>
          </cell>
        </row>
        <row r="1903">
          <cell r="K1903">
            <v>78.819999999999993</v>
          </cell>
          <cell r="Q1903">
            <v>1.9095</v>
          </cell>
        </row>
        <row r="1904">
          <cell r="K1904">
            <v>79.540000000000006</v>
          </cell>
          <cell r="Q1904">
            <v>1.9269000000000001</v>
          </cell>
        </row>
        <row r="1905">
          <cell r="K1905">
            <v>78.56</v>
          </cell>
          <cell r="Q1905">
            <v>1.9032</v>
          </cell>
        </row>
        <row r="1906">
          <cell r="K1906">
            <v>78.180000000000007</v>
          </cell>
          <cell r="Q1906">
            <v>1.8938999999999999</v>
          </cell>
        </row>
        <row r="1907">
          <cell r="K1907">
            <v>77.77</v>
          </cell>
          <cell r="Q1907">
            <v>1.8839999999999999</v>
          </cell>
        </row>
        <row r="1908">
          <cell r="K1908">
            <v>79.260000000000005</v>
          </cell>
          <cell r="Q1908">
            <v>1.9200999999999999</v>
          </cell>
        </row>
        <row r="1909">
          <cell r="K1909">
            <v>79.319999999999993</v>
          </cell>
          <cell r="Q1909">
            <v>1.9216</v>
          </cell>
        </row>
        <row r="1910">
          <cell r="K1910">
            <v>80.08</v>
          </cell>
          <cell r="Q1910">
            <v>1.94</v>
          </cell>
        </row>
        <row r="1911">
          <cell r="K1911">
            <v>79.95</v>
          </cell>
          <cell r="Q1911">
            <v>1.9368000000000001</v>
          </cell>
        </row>
        <row r="1912">
          <cell r="K1912">
            <v>81.150000000000006</v>
          </cell>
          <cell r="Q1912">
            <v>1.9659</v>
          </cell>
        </row>
        <row r="1913">
          <cell r="K1913">
            <v>80.989999999999995</v>
          </cell>
          <cell r="Q1913">
            <v>1.962</v>
          </cell>
        </row>
        <row r="1914">
          <cell r="K1914">
            <v>82.16</v>
          </cell>
          <cell r="Q1914">
            <v>1.9903999999999999</v>
          </cell>
        </row>
        <row r="1915">
          <cell r="K1915">
            <v>81.87</v>
          </cell>
          <cell r="Q1915">
            <v>1.9833000000000001</v>
          </cell>
        </row>
        <row r="1916">
          <cell r="K1916">
            <v>81.400000000000006</v>
          </cell>
          <cell r="Q1916">
            <v>1.972</v>
          </cell>
        </row>
        <row r="1917">
          <cell r="K1917">
            <v>78.81</v>
          </cell>
          <cell r="Q1917">
            <v>1.9092</v>
          </cell>
        </row>
        <row r="1918">
          <cell r="K1918">
            <v>79.13</v>
          </cell>
          <cell r="Q1918">
            <v>1.917</v>
          </cell>
        </row>
        <row r="1919">
          <cell r="K1919">
            <v>82.72</v>
          </cell>
          <cell r="Q1919">
            <v>2.0038999999999998</v>
          </cell>
        </row>
        <row r="1920">
          <cell r="K1920">
            <v>82.91</v>
          </cell>
          <cell r="Q1920">
            <v>2.0085000000000002</v>
          </cell>
        </row>
        <row r="1921">
          <cell r="K1921">
            <v>81.8</v>
          </cell>
          <cell r="Q1921">
            <v>1.9816</v>
          </cell>
        </row>
        <row r="1922">
          <cell r="K1922">
            <v>81.78</v>
          </cell>
          <cell r="Q1922">
            <v>1.9812000000000001</v>
          </cell>
        </row>
        <row r="1923">
          <cell r="K1923">
            <v>81.180000000000007</v>
          </cell>
          <cell r="Q1923">
            <v>1.9665999999999999</v>
          </cell>
        </row>
        <row r="1924">
          <cell r="K1924">
            <v>80.83</v>
          </cell>
          <cell r="Q1924">
            <v>1.9581</v>
          </cell>
        </row>
        <row r="1925">
          <cell r="K1925">
            <v>80.91</v>
          </cell>
          <cell r="Q1925">
            <v>1.9601</v>
          </cell>
        </row>
        <row r="1926">
          <cell r="K1926">
            <v>80.319999999999993</v>
          </cell>
          <cell r="Q1926">
            <v>1.9458</v>
          </cell>
        </row>
        <row r="1927">
          <cell r="K1927">
            <v>81.400000000000006</v>
          </cell>
          <cell r="Q1927">
            <v>1.972</v>
          </cell>
        </row>
        <row r="1928">
          <cell r="K1928">
            <v>80.41</v>
          </cell>
          <cell r="Q1928">
            <v>1.948</v>
          </cell>
        </row>
        <row r="1929">
          <cell r="K1929">
            <v>82.2</v>
          </cell>
          <cell r="Q1929">
            <v>1.9913000000000001</v>
          </cell>
        </row>
        <row r="1930">
          <cell r="K1930">
            <v>82.97</v>
          </cell>
          <cell r="Q1930">
            <v>2.0099999999999998</v>
          </cell>
        </row>
        <row r="1931">
          <cell r="K1931">
            <v>82.55</v>
          </cell>
          <cell r="Q1931">
            <v>1.9998</v>
          </cell>
        </row>
        <row r="1932">
          <cell r="K1932">
            <v>82.42</v>
          </cell>
          <cell r="Q1932">
            <v>1.9966999999999999</v>
          </cell>
        </row>
        <row r="1933">
          <cell r="K1933">
            <v>83.56</v>
          </cell>
          <cell r="Q1933">
            <v>2.0243000000000002</v>
          </cell>
        </row>
        <row r="1934">
          <cell r="K1934">
            <v>84.3</v>
          </cell>
          <cell r="Q1934">
            <v>2.0421999999999998</v>
          </cell>
        </row>
        <row r="1935">
          <cell r="K1935">
            <v>83.45</v>
          </cell>
          <cell r="Q1935">
            <v>2.0215999999999998</v>
          </cell>
        </row>
        <row r="1936">
          <cell r="K1936">
            <v>83.16</v>
          </cell>
          <cell r="Q1936">
            <v>2.0146000000000002</v>
          </cell>
        </row>
        <row r="1937">
          <cell r="K1937">
            <v>83.36</v>
          </cell>
          <cell r="Q1937">
            <v>2.0194000000000001</v>
          </cell>
        </row>
        <row r="1938">
          <cell r="K1938">
            <v>83.86</v>
          </cell>
          <cell r="Q1938">
            <v>2.0314999999999999</v>
          </cell>
        </row>
        <row r="1939">
          <cell r="K1939">
            <v>83.66</v>
          </cell>
          <cell r="Q1939">
            <v>2.0266999999999999</v>
          </cell>
        </row>
        <row r="1940">
          <cell r="K1940">
            <v>82.61</v>
          </cell>
          <cell r="Q1940">
            <v>2.0013000000000001</v>
          </cell>
        </row>
        <row r="1941">
          <cell r="K1941">
            <v>81.75</v>
          </cell>
          <cell r="Q1941">
            <v>1.9803999999999999</v>
          </cell>
        </row>
        <row r="1942">
          <cell r="K1942">
            <v>81.459999999999994</v>
          </cell>
          <cell r="Q1942">
            <v>1.9734</v>
          </cell>
        </row>
        <row r="1943">
          <cell r="K1943">
            <v>81.5</v>
          </cell>
          <cell r="Q1943">
            <v>1.9743999999999999</v>
          </cell>
        </row>
        <row r="1944">
          <cell r="K1944">
            <v>81.69</v>
          </cell>
          <cell r="Q1944">
            <v>1.9790000000000001</v>
          </cell>
        </row>
        <row r="1945">
          <cell r="K1945">
            <v>82.62</v>
          </cell>
          <cell r="Q1945">
            <v>2.0015000000000001</v>
          </cell>
        </row>
        <row r="1946">
          <cell r="K1946">
            <v>81.849999999999994</v>
          </cell>
          <cell r="Q1946">
            <v>1.9829000000000001</v>
          </cell>
        </row>
        <row r="1947">
          <cell r="K1947">
            <v>81.61</v>
          </cell>
          <cell r="Q1947">
            <v>1.9770000000000001</v>
          </cell>
        </row>
        <row r="1948">
          <cell r="K1948">
            <v>81.59</v>
          </cell>
          <cell r="Q1948">
            <v>1.9765999999999999</v>
          </cell>
        </row>
        <row r="1949">
          <cell r="K1949">
            <v>80.19</v>
          </cell>
          <cell r="Q1949">
            <v>1.9426000000000001</v>
          </cell>
        </row>
        <row r="1950">
          <cell r="K1950">
            <v>79.14</v>
          </cell>
          <cell r="Q1950">
            <v>1.9172</v>
          </cell>
        </row>
        <row r="1951">
          <cell r="K1951">
            <v>78.37</v>
          </cell>
          <cell r="Q1951">
            <v>1.8986000000000001</v>
          </cell>
        </row>
        <row r="1952">
          <cell r="K1952">
            <v>78.540000000000006</v>
          </cell>
          <cell r="Q1952">
            <v>1.9027000000000001</v>
          </cell>
        </row>
        <row r="1953">
          <cell r="K1953">
            <v>78.739999999999995</v>
          </cell>
          <cell r="Q1953">
            <v>1.9075</v>
          </cell>
        </row>
        <row r="1954">
          <cell r="K1954">
            <v>78.92</v>
          </cell>
          <cell r="Q1954">
            <v>1.9118999999999999</v>
          </cell>
        </row>
        <row r="1955">
          <cell r="K1955">
            <v>78.14</v>
          </cell>
          <cell r="Q1955">
            <v>1.893</v>
          </cell>
        </row>
        <row r="1956">
          <cell r="K1956">
            <v>77.91</v>
          </cell>
          <cell r="Q1956">
            <v>1.8874</v>
          </cell>
        </row>
        <row r="1957">
          <cell r="K1957">
            <v>77.78</v>
          </cell>
          <cell r="Q1957">
            <v>1.8843000000000001</v>
          </cell>
        </row>
        <row r="1958">
          <cell r="K1958">
            <v>78.37</v>
          </cell>
          <cell r="Q1958">
            <v>1.8986000000000001</v>
          </cell>
        </row>
        <row r="1959">
          <cell r="K1959">
            <v>77.77</v>
          </cell>
          <cell r="Q1959">
            <v>1.8839999999999999</v>
          </cell>
        </row>
        <row r="1960">
          <cell r="K1960">
            <v>78.53</v>
          </cell>
          <cell r="Q1960">
            <v>1.9024000000000001</v>
          </cell>
        </row>
        <row r="1961">
          <cell r="K1961">
            <v>78.77</v>
          </cell>
          <cell r="Q1961">
            <v>1.9081999999999999</v>
          </cell>
        </row>
        <row r="1962">
          <cell r="K1962">
            <v>79.44</v>
          </cell>
          <cell r="Q1962">
            <v>1.9245000000000001</v>
          </cell>
        </row>
        <row r="1963">
          <cell r="K1963">
            <v>78.680000000000007</v>
          </cell>
          <cell r="Q1963">
            <v>1.9060999999999999</v>
          </cell>
        </row>
        <row r="1964">
          <cell r="K1964">
            <v>79.53</v>
          </cell>
          <cell r="Q1964">
            <v>1.6891</v>
          </cell>
        </row>
        <row r="1965">
          <cell r="K1965">
            <v>79.02</v>
          </cell>
          <cell r="Q1965">
            <v>1.6782999999999999</v>
          </cell>
        </row>
        <row r="1966">
          <cell r="K1966">
            <v>78.75</v>
          </cell>
          <cell r="Q1966">
            <v>1.6725000000000001</v>
          </cell>
        </row>
        <row r="1967">
          <cell r="K1967">
            <v>79.489999999999995</v>
          </cell>
          <cell r="Q1967">
            <v>1.6882999999999999</v>
          </cell>
        </row>
        <row r="1968">
          <cell r="K1968">
            <v>79.81</v>
          </cell>
          <cell r="Q1968">
            <v>1.6951000000000001</v>
          </cell>
        </row>
        <row r="1969">
          <cell r="K1969">
            <v>78.17</v>
          </cell>
          <cell r="Q1969">
            <v>1.6601999999999999</v>
          </cell>
        </row>
        <row r="1970">
          <cell r="K1970">
            <v>77.77</v>
          </cell>
          <cell r="Q1970">
            <v>1.6516999999999999</v>
          </cell>
        </row>
        <row r="1971">
          <cell r="K1971">
            <v>78.05</v>
          </cell>
          <cell r="Q1971">
            <v>1.6577</v>
          </cell>
        </row>
        <row r="1972">
          <cell r="K1972">
            <v>76.739999999999995</v>
          </cell>
          <cell r="Q1972">
            <v>1.6297999999999999</v>
          </cell>
        </row>
        <row r="1973">
          <cell r="K1973">
            <v>77.53</v>
          </cell>
          <cell r="Q1973">
            <v>1.6466000000000001</v>
          </cell>
        </row>
        <row r="1974">
          <cell r="K1974">
            <v>77.180000000000007</v>
          </cell>
          <cell r="Q1974">
            <v>1.6392</v>
          </cell>
        </row>
        <row r="1975">
          <cell r="K1975">
            <v>77.16</v>
          </cell>
          <cell r="Q1975">
            <v>1.6388</v>
          </cell>
        </row>
        <row r="1976">
          <cell r="K1976">
            <v>76.97</v>
          </cell>
          <cell r="Q1976">
            <v>1.6347</v>
          </cell>
        </row>
        <row r="1977">
          <cell r="K1977">
            <v>77.150000000000006</v>
          </cell>
          <cell r="Q1977">
            <v>1.6386000000000001</v>
          </cell>
        </row>
        <row r="1978">
          <cell r="K1978">
            <v>77.58</v>
          </cell>
          <cell r="Q1978">
            <v>1.6476999999999999</v>
          </cell>
        </row>
        <row r="1979">
          <cell r="K1979">
            <v>76.12</v>
          </cell>
          <cell r="Q1979">
            <v>1.6167</v>
          </cell>
        </row>
        <row r="1980">
          <cell r="K1980">
            <v>74</v>
          </cell>
          <cell r="Q1980">
            <v>1.5717000000000001</v>
          </cell>
        </row>
        <row r="1981">
          <cell r="K1981">
            <v>73.31</v>
          </cell>
          <cell r="Q1981">
            <v>1.5569999999999999</v>
          </cell>
        </row>
        <row r="1982">
          <cell r="K1982">
            <v>73.31</v>
          </cell>
          <cell r="Q1982">
            <v>1.5569999999999999</v>
          </cell>
        </row>
        <row r="1983">
          <cell r="K1983">
            <v>73.03</v>
          </cell>
          <cell r="Q1983">
            <v>1.5510999999999999</v>
          </cell>
        </row>
        <row r="1984">
          <cell r="K1984">
            <v>73.650000000000006</v>
          </cell>
          <cell r="Q1984">
            <v>1.5642</v>
          </cell>
        </row>
        <row r="1985">
          <cell r="K1985">
            <v>75.010000000000005</v>
          </cell>
          <cell r="Q1985">
            <v>1.5931</v>
          </cell>
        </row>
        <row r="1986">
          <cell r="K1986">
            <v>73.75</v>
          </cell>
          <cell r="Q1986">
            <v>1.5663</v>
          </cell>
        </row>
        <row r="1987">
          <cell r="K1987">
            <v>74.510000000000005</v>
          </cell>
          <cell r="Q1987">
            <v>1.5825</v>
          </cell>
        </row>
        <row r="1988">
          <cell r="K1988">
            <v>73.3</v>
          </cell>
          <cell r="Q1988">
            <v>1.5568</v>
          </cell>
        </row>
        <row r="1989">
          <cell r="K1989">
            <v>74.06</v>
          </cell>
          <cell r="Q1989">
            <v>1.5729</v>
          </cell>
        </row>
        <row r="1990">
          <cell r="K1990">
            <v>75.069999999999993</v>
          </cell>
          <cell r="Q1990">
            <v>1.5944</v>
          </cell>
        </row>
        <row r="1991">
          <cell r="K1991">
            <v>75</v>
          </cell>
          <cell r="Q1991">
            <v>1.5929</v>
          </cell>
        </row>
        <row r="1992">
          <cell r="K1992">
            <v>75.599999999999994</v>
          </cell>
          <cell r="Q1992">
            <v>1.6055999999999999</v>
          </cell>
        </row>
        <row r="1993">
          <cell r="K1993">
            <v>76.02</v>
          </cell>
          <cell r="Q1993">
            <v>1.6146</v>
          </cell>
        </row>
        <row r="1994">
          <cell r="K1994">
            <v>75.94</v>
          </cell>
          <cell r="Q1994">
            <v>1.6129</v>
          </cell>
        </row>
        <row r="1995">
          <cell r="K1995">
            <v>76.42</v>
          </cell>
          <cell r="Q1995">
            <v>1.6231</v>
          </cell>
        </row>
        <row r="1996">
          <cell r="K1996">
            <v>76.400000000000006</v>
          </cell>
          <cell r="Q1996">
            <v>1.6226</v>
          </cell>
        </row>
        <row r="1997">
          <cell r="K1997">
            <v>76.459999999999994</v>
          </cell>
          <cell r="Q1997">
            <v>1.6238999999999999</v>
          </cell>
        </row>
        <row r="1998">
          <cell r="K1998">
            <v>76.38</v>
          </cell>
          <cell r="Q1998">
            <v>1.6222000000000001</v>
          </cell>
        </row>
        <row r="1999">
          <cell r="K1999">
            <v>74.8</v>
          </cell>
          <cell r="Q1999">
            <v>1.5886</v>
          </cell>
        </row>
        <row r="2000">
          <cell r="K2000">
            <v>75.94</v>
          </cell>
          <cell r="Q2000">
            <v>1.6129</v>
          </cell>
        </row>
        <row r="2001">
          <cell r="K2001">
            <v>74.83</v>
          </cell>
          <cell r="Q2001">
            <v>1.5892999999999999</v>
          </cell>
        </row>
        <row r="2002">
          <cell r="K2002">
            <v>74.34</v>
          </cell>
          <cell r="Q2002">
            <v>1.5789</v>
          </cell>
        </row>
        <row r="2003">
          <cell r="K2003">
            <v>74.7</v>
          </cell>
          <cell r="Q2003">
            <v>1.5865</v>
          </cell>
        </row>
        <row r="2004">
          <cell r="K2004">
            <v>77.040000000000006</v>
          </cell>
          <cell r="Q2004">
            <v>1.6362000000000001</v>
          </cell>
        </row>
        <row r="2005">
          <cell r="K2005">
            <v>77.02</v>
          </cell>
          <cell r="Q2005">
            <v>1.6357999999999999</v>
          </cell>
        </row>
        <row r="2006">
          <cell r="K2006">
            <v>77.84</v>
          </cell>
          <cell r="Q2006">
            <v>1.6532</v>
          </cell>
        </row>
        <row r="2007">
          <cell r="K2007">
            <v>77.48</v>
          </cell>
          <cell r="Q2007">
            <v>1.6456</v>
          </cell>
        </row>
        <row r="2008">
          <cell r="K2008">
            <v>78.23</v>
          </cell>
          <cell r="Q2008">
            <v>1.6615</v>
          </cell>
        </row>
        <row r="2009">
          <cell r="K2009">
            <v>79.06</v>
          </cell>
          <cell r="Q2009">
            <v>1.6791</v>
          </cell>
        </row>
        <row r="2010">
          <cell r="K2010">
            <v>78.91</v>
          </cell>
          <cell r="Q2010">
            <v>1.6758999999999999</v>
          </cell>
        </row>
        <row r="2011">
          <cell r="K2011">
            <v>78.08</v>
          </cell>
          <cell r="Q2011">
            <v>1.6583000000000001</v>
          </cell>
        </row>
        <row r="2012">
          <cell r="K2012">
            <v>77.31</v>
          </cell>
          <cell r="Q2012">
            <v>1.6419999999999999</v>
          </cell>
        </row>
        <row r="2013">
          <cell r="K2013">
            <v>75.180000000000007</v>
          </cell>
          <cell r="Q2013">
            <v>1.5967</v>
          </cell>
        </row>
        <row r="2014">
          <cell r="K2014">
            <v>74.599999999999994</v>
          </cell>
          <cell r="Q2014">
            <v>1.5844</v>
          </cell>
        </row>
        <row r="2015">
          <cell r="K2015">
            <v>74.069999999999993</v>
          </cell>
          <cell r="Q2015">
            <v>1.5730999999999999</v>
          </cell>
        </row>
        <row r="2016">
          <cell r="K2016">
            <v>74.290000000000006</v>
          </cell>
          <cell r="Q2016">
            <v>1.5778000000000001</v>
          </cell>
        </row>
        <row r="2017">
          <cell r="K2017">
            <v>73.989999999999995</v>
          </cell>
          <cell r="Q2017">
            <v>1.5713999999999999</v>
          </cell>
        </row>
        <row r="2018">
          <cell r="K2018">
            <v>73.72</v>
          </cell>
          <cell r="Q2018">
            <v>1.5657000000000001</v>
          </cell>
        </row>
        <row r="2019">
          <cell r="K2019">
            <v>74.47</v>
          </cell>
          <cell r="Q2019">
            <v>1.5815999999999999</v>
          </cell>
        </row>
        <row r="2020">
          <cell r="K2020">
            <v>74.150000000000006</v>
          </cell>
          <cell r="Q2020">
            <v>1.5748</v>
          </cell>
        </row>
        <row r="2021">
          <cell r="K2021">
            <v>74.78</v>
          </cell>
          <cell r="Q2021">
            <v>1.5882000000000001</v>
          </cell>
        </row>
        <row r="2022">
          <cell r="K2022">
            <v>74.77</v>
          </cell>
          <cell r="Q2022">
            <v>1.5880000000000001</v>
          </cell>
        </row>
        <row r="2023">
          <cell r="K2023">
            <v>76.03</v>
          </cell>
          <cell r="Q2023">
            <v>1.6148</v>
          </cell>
        </row>
        <row r="2024">
          <cell r="K2024">
            <v>77.67</v>
          </cell>
          <cell r="Q2024">
            <v>1.6496</v>
          </cell>
        </row>
        <row r="2025">
          <cell r="K2025">
            <v>77.87</v>
          </cell>
          <cell r="Q2025">
            <v>1.6899</v>
          </cell>
        </row>
        <row r="2026">
          <cell r="K2026">
            <v>78.06</v>
          </cell>
          <cell r="Q2026">
            <v>1.694</v>
          </cell>
        </row>
        <row r="2027">
          <cell r="K2027">
            <v>78.45</v>
          </cell>
          <cell r="Q2027">
            <v>1.7024999999999999</v>
          </cell>
        </row>
        <row r="2028">
          <cell r="K2028">
            <v>78.16</v>
          </cell>
          <cell r="Q2028">
            <v>1.6961999999999999</v>
          </cell>
        </row>
        <row r="2029">
          <cell r="K2029">
            <v>78.959999999999994</v>
          </cell>
          <cell r="Q2029">
            <v>1.7135</v>
          </cell>
        </row>
        <row r="2030">
          <cell r="K2030">
            <v>77.19</v>
          </cell>
          <cell r="Q2030">
            <v>1.6751</v>
          </cell>
        </row>
        <row r="2031">
          <cell r="K2031">
            <v>78.12</v>
          </cell>
          <cell r="Q2031">
            <v>1.6953</v>
          </cell>
        </row>
        <row r="2032">
          <cell r="K2032">
            <v>78.760000000000005</v>
          </cell>
          <cell r="Q2032">
            <v>1.7092000000000001</v>
          </cell>
        </row>
        <row r="2033">
          <cell r="K2033">
            <v>78.61</v>
          </cell>
          <cell r="Q2033">
            <v>1.7059</v>
          </cell>
        </row>
        <row r="2034">
          <cell r="K2034">
            <v>78.16</v>
          </cell>
          <cell r="Q2034">
            <v>1.6961999999999999</v>
          </cell>
        </row>
        <row r="2035">
          <cell r="K2035">
            <v>79.510000000000005</v>
          </cell>
          <cell r="Q2035">
            <v>1.7255</v>
          </cell>
        </row>
        <row r="2036">
          <cell r="K2036">
            <v>80.709999999999994</v>
          </cell>
          <cell r="Q2036">
            <v>1.7515000000000001</v>
          </cell>
        </row>
        <row r="2037">
          <cell r="K2037">
            <v>81.290000000000006</v>
          </cell>
          <cell r="Q2037">
            <v>1.7641</v>
          </cell>
        </row>
        <row r="2038">
          <cell r="K2038">
            <v>82.37</v>
          </cell>
          <cell r="Q2038">
            <v>1.7875000000000001</v>
          </cell>
        </row>
        <row r="2039">
          <cell r="K2039">
            <v>82.44</v>
          </cell>
          <cell r="Q2039">
            <v>1.7889999999999999</v>
          </cell>
        </row>
        <row r="2040">
          <cell r="K2040">
            <v>82.23</v>
          </cell>
          <cell r="Q2040">
            <v>1.7845</v>
          </cell>
        </row>
        <row r="2041">
          <cell r="K2041">
            <v>82.65</v>
          </cell>
          <cell r="Q2041">
            <v>1.7936000000000001</v>
          </cell>
        </row>
        <row r="2042">
          <cell r="K2042">
            <v>82.88</v>
          </cell>
          <cell r="Q2042">
            <v>1.7986</v>
          </cell>
        </row>
        <row r="2043">
          <cell r="K2043">
            <v>83.47</v>
          </cell>
          <cell r="Q2043">
            <v>1.8113999999999999</v>
          </cell>
        </row>
        <row r="2044">
          <cell r="K2044">
            <v>77.31</v>
          </cell>
          <cell r="Q2044">
            <v>1.6777</v>
          </cell>
        </row>
        <row r="2045">
          <cell r="K2045">
            <v>78.11</v>
          </cell>
          <cell r="Q2045">
            <v>1.6951000000000001</v>
          </cell>
        </row>
        <row r="2046">
          <cell r="K2046">
            <v>78.53</v>
          </cell>
          <cell r="Q2046">
            <v>1.7041999999999999</v>
          </cell>
        </row>
        <row r="2047">
          <cell r="K2047">
            <v>78.8</v>
          </cell>
          <cell r="Q2047">
            <v>1.71</v>
          </cell>
        </row>
        <row r="2048">
          <cell r="K2048">
            <v>79.400000000000006</v>
          </cell>
          <cell r="Q2048">
            <v>1.7231000000000001</v>
          </cell>
        </row>
        <row r="2049">
          <cell r="K2049">
            <v>79.88</v>
          </cell>
          <cell r="Q2049">
            <v>1.7335</v>
          </cell>
        </row>
        <row r="2050">
          <cell r="K2050">
            <v>80.069999999999993</v>
          </cell>
          <cell r="Q2050">
            <v>1.7376</v>
          </cell>
        </row>
        <row r="2051">
          <cell r="K2051">
            <v>80.680000000000007</v>
          </cell>
          <cell r="Q2051">
            <v>1.7507999999999999</v>
          </cell>
        </row>
        <row r="2052">
          <cell r="K2052">
            <v>80.31</v>
          </cell>
          <cell r="Q2052">
            <v>1.7427999999999999</v>
          </cell>
        </row>
        <row r="2053">
          <cell r="K2053">
            <v>80.010000000000005</v>
          </cell>
          <cell r="Q2053">
            <v>1.7363</v>
          </cell>
        </row>
        <row r="2054">
          <cell r="K2054">
            <v>80.42</v>
          </cell>
          <cell r="Q2054">
            <v>1.7452000000000001</v>
          </cell>
        </row>
        <row r="2055">
          <cell r="K2055">
            <v>81.33</v>
          </cell>
          <cell r="Q2055">
            <v>1.7649999999999999</v>
          </cell>
        </row>
        <row r="2056">
          <cell r="K2056">
            <v>81.03</v>
          </cell>
          <cell r="Q2056">
            <v>1.7584</v>
          </cell>
        </row>
        <row r="2057">
          <cell r="K2057">
            <v>80.44</v>
          </cell>
          <cell r="Q2057">
            <v>1.7456</v>
          </cell>
        </row>
        <row r="2058">
          <cell r="K2058">
            <v>81.63</v>
          </cell>
          <cell r="Q2058">
            <v>1.7715000000000001</v>
          </cell>
        </row>
        <row r="2059">
          <cell r="K2059">
            <v>82.3</v>
          </cell>
          <cell r="Q2059">
            <v>1.786</v>
          </cell>
        </row>
        <row r="2060">
          <cell r="K2060">
            <v>82.07</v>
          </cell>
          <cell r="Q2060">
            <v>1.7809999999999999</v>
          </cell>
        </row>
        <row r="2061">
          <cell r="K2061">
            <v>82.36</v>
          </cell>
          <cell r="Q2061">
            <v>1.7873000000000001</v>
          </cell>
        </row>
        <row r="2062">
          <cell r="K2062">
            <v>82.4</v>
          </cell>
          <cell r="Q2062">
            <v>1.7882</v>
          </cell>
        </row>
        <row r="2063">
          <cell r="K2063">
            <v>81.900000000000006</v>
          </cell>
          <cell r="Q2063">
            <v>1.7773000000000001</v>
          </cell>
        </row>
        <row r="2064">
          <cell r="K2064">
            <v>81.93</v>
          </cell>
          <cell r="Q2064">
            <v>1.778</v>
          </cell>
        </row>
        <row r="2065">
          <cell r="K2065">
            <v>81.87</v>
          </cell>
          <cell r="Q2065">
            <v>1.7766999999999999</v>
          </cell>
        </row>
        <row r="2066">
          <cell r="K2066">
            <v>82.08</v>
          </cell>
          <cell r="Q2066">
            <v>1.7811999999999999</v>
          </cell>
        </row>
        <row r="2067">
          <cell r="K2067">
            <v>81.87</v>
          </cell>
          <cell r="Q2067">
            <v>1.7766999999999999</v>
          </cell>
        </row>
        <row r="2068">
          <cell r="K2068">
            <v>74.19</v>
          </cell>
          <cell r="Q2068">
            <v>1.61</v>
          </cell>
        </row>
        <row r="2069">
          <cell r="K2069">
            <v>76.02</v>
          </cell>
          <cell r="Q2069">
            <v>1.6496999999999999</v>
          </cell>
        </row>
        <row r="2070">
          <cell r="K2070">
            <v>76.31</v>
          </cell>
          <cell r="Q2070">
            <v>1.6559999999999999</v>
          </cell>
        </row>
        <row r="2071">
          <cell r="K2071">
            <v>76.25</v>
          </cell>
          <cell r="Q2071">
            <v>1.6547000000000001</v>
          </cell>
        </row>
        <row r="2072">
          <cell r="K2072">
            <v>77.14</v>
          </cell>
          <cell r="Q2072">
            <v>1.6739999999999999</v>
          </cell>
        </row>
        <row r="2073">
          <cell r="K2073">
            <v>78.06</v>
          </cell>
          <cell r="Q2073">
            <v>1.694</v>
          </cell>
        </row>
        <row r="2074">
          <cell r="K2074">
            <v>78.459999999999994</v>
          </cell>
          <cell r="Q2074">
            <v>1.7027000000000001</v>
          </cell>
        </row>
        <row r="2075">
          <cell r="K2075">
            <v>76.38</v>
          </cell>
          <cell r="Q2075">
            <v>1.6575</v>
          </cell>
        </row>
        <row r="2076">
          <cell r="K2076">
            <v>77.06</v>
          </cell>
          <cell r="Q2076">
            <v>1.6722999999999999</v>
          </cell>
        </row>
        <row r="2077">
          <cell r="K2077">
            <v>77.540000000000006</v>
          </cell>
          <cell r="Q2077">
            <v>1.6827000000000001</v>
          </cell>
        </row>
        <row r="2078">
          <cell r="K2078">
            <v>77.84</v>
          </cell>
          <cell r="Q2078">
            <v>1.6892</v>
          </cell>
        </row>
        <row r="2079">
          <cell r="K2079">
            <v>77.92</v>
          </cell>
          <cell r="Q2079">
            <v>1.6910000000000001</v>
          </cell>
        </row>
        <row r="2080">
          <cell r="K2080">
            <v>77.97</v>
          </cell>
          <cell r="Q2080">
            <v>1.6919999999999999</v>
          </cell>
        </row>
        <row r="2081">
          <cell r="K2081">
            <v>78.27</v>
          </cell>
          <cell r="Q2081">
            <v>1.6984999999999999</v>
          </cell>
        </row>
        <row r="2082">
          <cell r="K2082">
            <v>79.58</v>
          </cell>
          <cell r="Q2082">
            <v>1.7270000000000001</v>
          </cell>
        </row>
        <row r="2083">
          <cell r="K2083">
            <v>80.37</v>
          </cell>
          <cell r="Q2083">
            <v>1.7441</v>
          </cell>
        </row>
        <row r="2084">
          <cell r="K2084">
            <v>79.540000000000006</v>
          </cell>
          <cell r="Q2084">
            <v>1.7261</v>
          </cell>
        </row>
        <row r="2085">
          <cell r="K2085">
            <v>80.8</v>
          </cell>
          <cell r="Q2085">
            <v>1.7535000000000001</v>
          </cell>
        </row>
        <row r="2086">
          <cell r="K2086">
            <v>80.95</v>
          </cell>
          <cell r="Q2086">
            <v>1.7566999999999999</v>
          </cell>
        </row>
        <row r="2087">
          <cell r="K2087">
            <v>82.63</v>
          </cell>
          <cell r="Q2087">
            <v>1.7931999999999999</v>
          </cell>
        </row>
        <row r="2088">
          <cell r="K2088">
            <v>82.35</v>
          </cell>
          <cell r="Q2088">
            <v>1.7384999999999999</v>
          </cell>
        </row>
        <row r="2089">
          <cell r="K2089">
            <v>82.41</v>
          </cell>
          <cell r="Q2089">
            <v>1.7398</v>
          </cell>
        </row>
        <row r="2090">
          <cell r="K2090">
            <v>82.61</v>
          </cell>
          <cell r="Q2090">
            <v>1.744</v>
          </cell>
        </row>
        <row r="2091">
          <cell r="K2091">
            <v>83.02</v>
          </cell>
          <cell r="Q2091">
            <v>1.7526999999999999</v>
          </cell>
        </row>
        <row r="2092">
          <cell r="K2092">
            <v>83.14</v>
          </cell>
          <cell r="Q2092">
            <v>1.7552000000000001</v>
          </cell>
        </row>
        <row r="2093">
          <cell r="K2093">
            <v>83.14</v>
          </cell>
          <cell r="Q2093">
            <v>1.7552000000000001</v>
          </cell>
        </row>
        <row r="2094">
          <cell r="K2094">
            <v>84.5</v>
          </cell>
          <cell r="Q2094">
            <v>1.7839</v>
          </cell>
        </row>
        <row r="2095">
          <cell r="K2095">
            <v>83.36</v>
          </cell>
          <cell r="Q2095">
            <v>1.7598</v>
          </cell>
        </row>
        <row r="2096">
          <cell r="K2096">
            <v>82.75</v>
          </cell>
          <cell r="Q2096">
            <v>1.7470000000000001</v>
          </cell>
        </row>
        <row r="2097">
          <cell r="K2097">
            <v>83.75</v>
          </cell>
          <cell r="Q2097">
            <v>1.7681</v>
          </cell>
        </row>
        <row r="2098">
          <cell r="K2098">
            <v>83.88</v>
          </cell>
          <cell r="Q2098">
            <v>1.7707999999999999</v>
          </cell>
        </row>
        <row r="2099">
          <cell r="K2099">
            <v>85.36</v>
          </cell>
          <cell r="Q2099">
            <v>1.8021</v>
          </cell>
        </row>
        <row r="2100">
          <cell r="K2100">
            <v>84.6</v>
          </cell>
          <cell r="Q2100">
            <v>1.786</v>
          </cell>
        </row>
        <row r="2101">
          <cell r="K2101">
            <v>85.45</v>
          </cell>
          <cell r="Q2101">
            <v>1.804</v>
          </cell>
        </row>
        <row r="2102">
          <cell r="K2102">
            <v>85.58</v>
          </cell>
          <cell r="Q2102">
            <v>1.8067</v>
          </cell>
        </row>
        <row r="2103">
          <cell r="K2103">
            <v>86.03</v>
          </cell>
          <cell r="Q2103">
            <v>1.8162</v>
          </cell>
        </row>
        <row r="2104">
          <cell r="K2104">
            <v>86.18</v>
          </cell>
          <cell r="Q2104">
            <v>1.8193999999999999</v>
          </cell>
        </row>
        <row r="2105">
          <cell r="K2105">
            <v>85.45</v>
          </cell>
          <cell r="Q2105">
            <v>1.804</v>
          </cell>
        </row>
        <row r="2106">
          <cell r="K2106">
            <v>85.17</v>
          </cell>
          <cell r="Q2106">
            <v>1.7981</v>
          </cell>
        </row>
        <row r="2107">
          <cell r="K2107">
            <v>84.7</v>
          </cell>
          <cell r="Q2107">
            <v>1.7881</v>
          </cell>
        </row>
        <row r="2108">
          <cell r="K2108">
            <v>83.41</v>
          </cell>
          <cell r="Q2108">
            <v>1.7608999999999999</v>
          </cell>
        </row>
        <row r="2109">
          <cell r="K2109">
            <v>81.73</v>
          </cell>
          <cell r="Q2109">
            <v>1.7254</v>
          </cell>
        </row>
        <row r="2110">
          <cell r="K2110">
            <v>81.040000000000006</v>
          </cell>
          <cell r="Q2110">
            <v>1.7109000000000001</v>
          </cell>
        </row>
        <row r="2111">
          <cell r="K2111">
            <v>81.09</v>
          </cell>
          <cell r="Q2111">
            <v>1.7119</v>
          </cell>
        </row>
        <row r="2112">
          <cell r="K2112">
            <v>82.87</v>
          </cell>
          <cell r="Q2112">
            <v>1.7495000000000001</v>
          </cell>
        </row>
        <row r="2113">
          <cell r="K2113">
            <v>81.56</v>
          </cell>
          <cell r="Q2113">
            <v>1.7218</v>
          </cell>
        </row>
        <row r="2114">
          <cell r="K2114">
            <v>82.01</v>
          </cell>
          <cell r="Q2114">
            <v>1.7313000000000001</v>
          </cell>
        </row>
        <row r="2115">
          <cell r="K2115">
            <v>81.64</v>
          </cell>
          <cell r="Q2115">
            <v>1.7235</v>
          </cell>
        </row>
        <row r="2116">
          <cell r="K2116">
            <v>82.31</v>
          </cell>
          <cell r="Q2116">
            <v>1.7377</v>
          </cell>
        </row>
        <row r="2117">
          <cell r="K2117">
            <v>81.97</v>
          </cell>
          <cell r="Q2117">
            <v>1.7304999999999999</v>
          </cell>
        </row>
        <row r="2118">
          <cell r="K2118">
            <v>81.89</v>
          </cell>
          <cell r="Q2118">
            <v>1.7287999999999999</v>
          </cell>
        </row>
        <row r="2119">
          <cell r="K2119">
            <v>82.22</v>
          </cell>
          <cell r="Q2119">
            <v>1.7358</v>
          </cell>
        </row>
        <row r="2120">
          <cell r="K2120">
            <v>80.77</v>
          </cell>
          <cell r="Q2120">
            <v>1.7052</v>
          </cell>
        </row>
        <row r="2121">
          <cell r="K2121">
            <v>82.11</v>
          </cell>
          <cell r="Q2121">
            <v>1.7335</v>
          </cell>
        </row>
        <row r="2122">
          <cell r="K2122">
            <v>82.49</v>
          </cell>
          <cell r="Q2122">
            <v>1.7415</v>
          </cell>
        </row>
        <row r="2123">
          <cell r="K2123">
            <v>83.62</v>
          </cell>
          <cell r="Q2123">
            <v>1.7653000000000001</v>
          </cell>
        </row>
        <row r="2124">
          <cell r="K2124">
            <v>83.84</v>
          </cell>
          <cell r="Q2124">
            <v>1.77</v>
          </cell>
        </row>
        <row r="2125">
          <cell r="K2125">
            <v>84.41</v>
          </cell>
          <cell r="Q2125">
            <v>1.782</v>
          </cell>
        </row>
        <row r="2126">
          <cell r="K2126">
            <v>84</v>
          </cell>
          <cell r="Q2126">
            <v>1.7734000000000001</v>
          </cell>
        </row>
        <row r="2127">
          <cell r="K2127">
            <v>84.67</v>
          </cell>
          <cell r="Q2127">
            <v>1.7875000000000001</v>
          </cell>
        </row>
        <row r="2128">
          <cell r="K2128">
            <v>84.91</v>
          </cell>
          <cell r="Q2128">
            <v>1.7926</v>
          </cell>
        </row>
        <row r="2129">
          <cell r="K2129">
            <v>85.62</v>
          </cell>
          <cell r="Q2129">
            <v>1.8076000000000001</v>
          </cell>
        </row>
        <row r="2130">
          <cell r="K2130">
            <v>85.42</v>
          </cell>
          <cell r="Q2130">
            <v>1.8032999999999999</v>
          </cell>
        </row>
        <row r="2131">
          <cell r="K2131">
            <v>86.43</v>
          </cell>
          <cell r="Q2131">
            <v>1.8247</v>
          </cell>
        </row>
        <row r="2132">
          <cell r="K2132">
            <v>84.63</v>
          </cell>
          <cell r="Q2132">
            <v>1.7867</v>
          </cell>
        </row>
        <row r="2133">
          <cell r="K2133">
            <v>85.13</v>
          </cell>
          <cell r="Q2133">
            <v>1.7971999999999999</v>
          </cell>
        </row>
        <row r="2134">
          <cell r="K2134">
            <v>83.63</v>
          </cell>
          <cell r="Q2134">
            <v>1.7655000000000001</v>
          </cell>
        </row>
        <row r="2135">
          <cell r="K2135">
            <v>83.55</v>
          </cell>
          <cell r="Q2135">
            <v>1.7639</v>
          </cell>
        </row>
        <row r="2136">
          <cell r="K2136">
            <v>82.63</v>
          </cell>
          <cell r="Q2136">
            <v>1.7444</v>
          </cell>
        </row>
        <row r="2137">
          <cell r="K2137">
            <v>81.75</v>
          </cell>
          <cell r="Q2137">
            <v>1.7259</v>
          </cell>
        </row>
        <row r="2138">
          <cell r="K2138">
            <v>81.489999999999995</v>
          </cell>
          <cell r="Q2138">
            <v>1.7203999999999999</v>
          </cell>
        </row>
        <row r="2139">
          <cell r="K2139">
            <v>82.49</v>
          </cell>
          <cell r="Q2139">
            <v>1.7415</v>
          </cell>
        </row>
        <row r="2140">
          <cell r="K2140">
            <v>80.64</v>
          </cell>
          <cell r="Q2140">
            <v>1.7023999999999999</v>
          </cell>
        </row>
        <row r="2141">
          <cell r="K2141">
            <v>81.3</v>
          </cell>
          <cell r="Q2141">
            <v>1.7163999999999999</v>
          </cell>
        </row>
        <row r="2142">
          <cell r="K2142">
            <v>82.35</v>
          </cell>
          <cell r="Q2142">
            <v>1.7384999999999999</v>
          </cell>
        </row>
        <row r="2143">
          <cell r="K2143">
            <v>80.91</v>
          </cell>
          <cell r="Q2143">
            <v>1.7081</v>
          </cell>
        </row>
        <row r="2144">
          <cell r="K2144">
            <v>80.59</v>
          </cell>
          <cell r="Q2144">
            <v>1.7014</v>
          </cell>
        </row>
        <row r="2145">
          <cell r="K2145">
            <v>80.23</v>
          </cell>
          <cell r="Q2145">
            <v>1.6938</v>
          </cell>
        </row>
        <row r="2146">
          <cell r="K2146">
            <v>78.7</v>
          </cell>
          <cell r="Q2146">
            <v>1.6615</v>
          </cell>
        </row>
        <row r="2147">
          <cell r="K2147">
            <v>78.819999999999993</v>
          </cell>
          <cell r="Q2147">
            <v>1.6639999999999999</v>
          </cell>
        </row>
        <row r="2148">
          <cell r="K2148">
            <v>78.86</v>
          </cell>
          <cell r="Q2148">
            <v>1.6648000000000001</v>
          </cell>
        </row>
        <row r="2149">
          <cell r="K2149">
            <v>77.930000000000007</v>
          </cell>
          <cell r="Q2149">
            <v>1.6452</v>
          </cell>
        </row>
        <row r="2150">
          <cell r="K2150">
            <v>78.5</v>
          </cell>
          <cell r="Q2150">
            <v>1.6572</v>
          </cell>
        </row>
        <row r="2151">
          <cell r="K2151">
            <v>78.099999999999994</v>
          </cell>
          <cell r="Q2151">
            <v>1.6488</v>
          </cell>
        </row>
        <row r="2152">
          <cell r="K2152">
            <v>76.099999999999994</v>
          </cell>
          <cell r="Q2152">
            <v>1.554</v>
          </cell>
        </row>
        <row r="2153">
          <cell r="K2153">
            <v>74.540000000000006</v>
          </cell>
          <cell r="Q2153">
            <v>1.5221</v>
          </cell>
        </row>
        <row r="2154">
          <cell r="K2154">
            <v>74.19</v>
          </cell>
          <cell r="Q2154">
            <v>1.5149999999999999</v>
          </cell>
        </row>
        <row r="2155">
          <cell r="K2155">
            <v>73.5</v>
          </cell>
          <cell r="Q2155">
            <v>1.5008999999999999</v>
          </cell>
        </row>
        <row r="2156">
          <cell r="K2156">
            <v>73.540000000000006</v>
          </cell>
          <cell r="Q2156">
            <v>1.5017</v>
          </cell>
        </row>
        <row r="2157">
          <cell r="K2157">
            <v>73.69</v>
          </cell>
          <cell r="Q2157">
            <v>1.5047999999999999</v>
          </cell>
        </row>
        <row r="2158">
          <cell r="K2158">
            <v>73.930000000000007</v>
          </cell>
          <cell r="Q2158">
            <v>1.5097</v>
          </cell>
        </row>
        <row r="2159">
          <cell r="K2159">
            <v>71.34</v>
          </cell>
          <cell r="Q2159">
            <v>1.4568000000000001</v>
          </cell>
        </row>
        <row r="2160">
          <cell r="K2160">
            <v>70.319999999999993</v>
          </cell>
          <cell r="Q2160">
            <v>1.4359999999999999</v>
          </cell>
        </row>
        <row r="2161">
          <cell r="K2161">
            <v>68.05</v>
          </cell>
          <cell r="Q2161">
            <v>1.3895999999999999</v>
          </cell>
        </row>
        <row r="2162">
          <cell r="K2162">
            <v>68.5</v>
          </cell>
          <cell r="Q2162">
            <v>1.3988</v>
          </cell>
        </row>
        <row r="2163">
          <cell r="K2163">
            <v>69.97</v>
          </cell>
          <cell r="Q2163">
            <v>1.4288000000000001</v>
          </cell>
        </row>
        <row r="2164">
          <cell r="K2164">
            <v>71.209999999999994</v>
          </cell>
          <cell r="Q2164">
            <v>1.4540999999999999</v>
          </cell>
        </row>
        <row r="2165">
          <cell r="K2165">
            <v>70.44</v>
          </cell>
          <cell r="Q2165">
            <v>1.4383999999999999</v>
          </cell>
        </row>
        <row r="2166">
          <cell r="K2166">
            <v>70.98</v>
          </cell>
          <cell r="Q2166">
            <v>1.4494</v>
          </cell>
        </row>
        <row r="2167">
          <cell r="K2167">
            <v>73.349999999999994</v>
          </cell>
          <cell r="Q2167">
            <v>1.4978</v>
          </cell>
        </row>
        <row r="2168">
          <cell r="K2168">
            <v>71.44</v>
          </cell>
          <cell r="Q2168">
            <v>1.4588000000000001</v>
          </cell>
        </row>
        <row r="2169">
          <cell r="K2169">
            <v>73.650000000000006</v>
          </cell>
          <cell r="Q2169">
            <v>1.504</v>
          </cell>
        </row>
        <row r="2170">
          <cell r="K2170">
            <v>73.52</v>
          </cell>
          <cell r="Q2170">
            <v>1.5013000000000001</v>
          </cell>
        </row>
        <row r="2171">
          <cell r="K2171">
            <v>71.03</v>
          </cell>
          <cell r="Q2171">
            <v>1.4504999999999999</v>
          </cell>
        </row>
        <row r="2172">
          <cell r="K2172">
            <v>73.08</v>
          </cell>
          <cell r="Q2172">
            <v>1.4923</v>
          </cell>
        </row>
        <row r="2173">
          <cell r="K2173">
            <v>72.73</v>
          </cell>
          <cell r="Q2173">
            <v>1.4852000000000001</v>
          </cell>
        </row>
        <row r="2174">
          <cell r="K2174">
            <v>70.760000000000005</v>
          </cell>
          <cell r="Q2174">
            <v>1.4449000000000001</v>
          </cell>
        </row>
        <row r="2175">
          <cell r="K2175">
            <v>72.64</v>
          </cell>
          <cell r="Q2175">
            <v>1.4833000000000001</v>
          </cell>
        </row>
        <row r="2176">
          <cell r="K2176">
            <v>70.72</v>
          </cell>
          <cell r="Q2176">
            <v>1.4440999999999999</v>
          </cell>
        </row>
        <row r="2177">
          <cell r="K2177">
            <v>69.14</v>
          </cell>
          <cell r="Q2177">
            <v>1.4118999999999999</v>
          </cell>
        </row>
        <row r="2178">
          <cell r="K2178">
            <v>71.56</v>
          </cell>
          <cell r="Q2178">
            <v>1.4613</v>
          </cell>
        </row>
        <row r="2179">
          <cell r="K2179">
            <v>72.87</v>
          </cell>
          <cell r="Q2179">
            <v>1.488</v>
          </cell>
        </row>
        <row r="2180">
          <cell r="K2180">
            <v>73.260000000000005</v>
          </cell>
          <cell r="Q2180">
            <v>1.496</v>
          </cell>
        </row>
        <row r="2181">
          <cell r="K2181">
            <v>73.52</v>
          </cell>
          <cell r="Q2181">
            <v>1.5013000000000001</v>
          </cell>
        </row>
        <row r="2182">
          <cell r="K2182">
            <v>73.099999999999994</v>
          </cell>
          <cell r="Q2182">
            <v>1.4926999999999999</v>
          </cell>
        </row>
        <row r="2183">
          <cell r="K2183">
            <v>73</v>
          </cell>
          <cell r="Q2183">
            <v>1.4906999999999999</v>
          </cell>
        </row>
        <row r="2184">
          <cell r="K2184">
            <v>71.52</v>
          </cell>
          <cell r="Q2184">
            <v>1.4604999999999999</v>
          </cell>
        </row>
        <row r="2185">
          <cell r="K2185">
            <v>71.34</v>
          </cell>
          <cell r="Q2185">
            <v>1.4568000000000001</v>
          </cell>
        </row>
        <row r="2186">
          <cell r="K2186">
            <v>71.819999999999993</v>
          </cell>
          <cell r="Q2186">
            <v>1.4665999999999999</v>
          </cell>
        </row>
        <row r="2187">
          <cell r="K2187">
            <v>72.05</v>
          </cell>
          <cell r="Q2187">
            <v>1.4713000000000001</v>
          </cell>
        </row>
        <row r="2188">
          <cell r="K2188">
            <v>71.489999999999995</v>
          </cell>
          <cell r="Q2188">
            <v>1.4598</v>
          </cell>
        </row>
        <row r="2189">
          <cell r="K2189">
            <v>72.36</v>
          </cell>
          <cell r="Q2189">
            <v>1.4776</v>
          </cell>
        </row>
        <row r="2190">
          <cell r="K2190">
            <v>73.819999999999993</v>
          </cell>
          <cell r="Q2190">
            <v>1.5074000000000001</v>
          </cell>
        </row>
        <row r="2191">
          <cell r="K2191">
            <v>73.55</v>
          </cell>
          <cell r="Q2191">
            <v>1.5019</v>
          </cell>
        </row>
        <row r="2192">
          <cell r="K2192">
            <v>72.459999999999994</v>
          </cell>
          <cell r="Q2192">
            <v>1.4797</v>
          </cell>
        </row>
        <row r="2193">
          <cell r="K2193">
            <v>71.290000000000006</v>
          </cell>
          <cell r="Q2193">
            <v>1.4558</v>
          </cell>
        </row>
        <row r="2194">
          <cell r="K2194">
            <v>67.040000000000006</v>
          </cell>
          <cell r="Q2194">
            <v>1.369</v>
          </cell>
        </row>
        <row r="2195">
          <cell r="K2195">
            <v>66.459999999999994</v>
          </cell>
          <cell r="Q2195">
            <v>1.3571</v>
          </cell>
        </row>
        <row r="2196">
          <cell r="K2196">
            <v>66.599999999999994</v>
          </cell>
          <cell r="Q2196">
            <v>1.36</v>
          </cell>
        </row>
        <row r="2197">
          <cell r="K2197">
            <v>67.58</v>
          </cell>
          <cell r="Q2197">
            <v>1.38</v>
          </cell>
        </row>
        <row r="2198">
          <cell r="K2198">
            <v>67.349999999999994</v>
          </cell>
          <cell r="Q2198">
            <v>1.3753</v>
          </cell>
        </row>
        <row r="2199">
          <cell r="K2199">
            <v>66.89</v>
          </cell>
          <cell r="Q2199">
            <v>1.3658999999999999</v>
          </cell>
        </row>
        <row r="2200">
          <cell r="K2200">
            <v>63.78</v>
          </cell>
          <cell r="Q2200">
            <v>1.3024</v>
          </cell>
        </row>
        <row r="2201">
          <cell r="K2201">
            <v>64.930000000000007</v>
          </cell>
          <cell r="Q2201">
            <v>1.3259000000000001</v>
          </cell>
        </row>
        <row r="2202">
          <cell r="K2202">
            <v>63.08</v>
          </cell>
          <cell r="Q2202">
            <v>1.2881</v>
          </cell>
        </row>
        <row r="2203">
          <cell r="K2203">
            <v>63.01</v>
          </cell>
          <cell r="Q2203">
            <v>1.2867</v>
          </cell>
        </row>
        <row r="2204">
          <cell r="K2204">
            <v>61.55</v>
          </cell>
          <cell r="Q2204">
            <v>1.2568999999999999</v>
          </cell>
        </row>
        <row r="2205">
          <cell r="K2205">
            <v>61.93</v>
          </cell>
          <cell r="Q2205">
            <v>1.2645999999999999</v>
          </cell>
        </row>
        <row r="2206">
          <cell r="K2206">
            <v>62.34</v>
          </cell>
          <cell r="Q2206">
            <v>1.2729999999999999</v>
          </cell>
        </row>
        <row r="2207">
          <cell r="K2207">
            <v>64.02</v>
          </cell>
          <cell r="Q2207">
            <v>1.3072999999999999</v>
          </cell>
        </row>
        <row r="2208">
          <cell r="K2208">
            <v>65.27</v>
          </cell>
          <cell r="Q2208">
            <v>1.3328</v>
          </cell>
        </row>
        <row r="2209">
          <cell r="K2209">
            <v>67.069999999999993</v>
          </cell>
          <cell r="Q2209">
            <v>1.3695999999999999</v>
          </cell>
        </row>
        <row r="2210">
          <cell r="K2210">
            <v>66.28</v>
          </cell>
          <cell r="Q2210">
            <v>1.3534999999999999</v>
          </cell>
        </row>
        <row r="2211">
          <cell r="K2211">
            <v>66.48</v>
          </cell>
          <cell r="Q2211">
            <v>1.3574999999999999</v>
          </cell>
        </row>
        <row r="2212">
          <cell r="K2212">
            <v>66.180000000000007</v>
          </cell>
          <cell r="Q2212">
            <v>1.3513999999999999</v>
          </cell>
        </row>
        <row r="2213">
          <cell r="K2213">
            <v>66.7</v>
          </cell>
          <cell r="Q2213">
            <v>1.3620000000000001</v>
          </cell>
        </row>
        <row r="2214">
          <cell r="K2214">
            <v>66.8</v>
          </cell>
          <cell r="Q2214">
            <v>1.3641000000000001</v>
          </cell>
        </row>
        <row r="2215">
          <cell r="K2215">
            <v>66.25</v>
          </cell>
          <cell r="Q2215">
            <v>1.3528</v>
          </cell>
        </row>
        <row r="2216">
          <cell r="K2216">
            <v>65.53</v>
          </cell>
          <cell r="Q2216">
            <v>1.3143</v>
          </cell>
        </row>
        <row r="2217">
          <cell r="K2217">
            <v>65.489999999999995</v>
          </cell>
          <cell r="Q2217">
            <v>1.3134999999999999</v>
          </cell>
        </row>
        <row r="2218">
          <cell r="K2218">
            <v>62.5</v>
          </cell>
          <cell r="Q2218">
            <v>1.2535000000000001</v>
          </cell>
        </row>
        <row r="2219">
          <cell r="K2219">
            <v>61.73</v>
          </cell>
          <cell r="Q2219">
            <v>1.2381</v>
          </cell>
        </row>
        <row r="2220">
          <cell r="K2220">
            <v>61.79</v>
          </cell>
          <cell r="Q2220">
            <v>1.2393000000000001</v>
          </cell>
        </row>
        <row r="2221">
          <cell r="K2221">
            <v>63.63</v>
          </cell>
          <cell r="Q2221">
            <v>1.2762</v>
          </cell>
        </row>
        <row r="2222">
          <cell r="K2222">
            <v>61.88</v>
          </cell>
          <cell r="Q2222">
            <v>1.2411000000000001</v>
          </cell>
        </row>
        <row r="2223">
          <cell r="K2223">
            <v>58.6</v>
          </cell>
          <cell r="Q2223">
            <v>1.1753</v>
          </cell>
        </row>
        <row r="2224">
          <cell r="K2224">
            <v>57.97</v>
          </cell>
          <cell r="Q2224">
            <v>1.1626000000000001</v>
          </cell>
        </row>
        <row r="2225">
          <cell r="K2225">
            <v>57.79</v>
          </cell>
          <cell r="Q2225">
            <v>1.159</v>
          </cell>
        </row>
        <row r="2226">
          <cell r="K2226">
            <v>56.79</v>
          </cell>
          <cell r="Q2226">
            <v>1.139</v>
          </cell>
        </row>
        <row r="2227">
          <cell r="K2227">
            <v>58.28</v>
          </cell>
          <cell r="Q2227">
            <v>1.1689000000000001</v>
          </cell>
        </row>
        <row r="2228">
          <cell r="K2228">
            <v>58.31</v>
          </cell>
          <cell r="Q2228">
            <v>1.1695</v>
          </cell>
        </row>
        <row r="2229">
          <cell r="K2229">
            <v>59.73</v>
          </cell>
          <cell r="Q2229">
            <v>1.1979</v>
          </cell>
        </row>
        <row r="2230">
          <cell r="K2230">
            <v>58.82</v>
          </cell>
          <cell r="Q2230">
            <v>1.1797</v>
          </cell>
        </row>
        <row r="2231">
          <cell r="K2231">
            <v>57.15</v>
          </cell>
          <cell r="Q2231">
            <v>1.1462000000000001</v>
          </cell>
        </row>
        <row r="2232">
          <cell r="K2232">
            <v>57.74</v>
          </cell>
          <cell r="Q2232">
            <v>1.1579999999999999</v>
          </cell>
        </row>
        <row r="2233">
          <cell r="K2233">
            <v>57.7</v>
          </cell>
          <cell r="Q2233">
            <v>1.1572</v>
          </cell>
        </row>
        <row r="2234">
          <cell r="K2234">
            <v>53.53</v>
          </cell>
          <cell r="Q2234">
            <v>1.0736000000000001</v>
          </cell>
        </row>
        <row r="2235">
          <cell r="K2235">
            <v>53.26</v>
          </cell>
          <cell r="Q2235">
            <v>1.0682</v>
          </cell>
        </row>
        <row r="2236">
          <cell r="K2236">
            <v>54.43</v>
          </cell>
          <cell r="Q2236">
            <v>1.0915999999999999</v>
          </cell>
        </row>
        <row r="2237">
          <cell r="K2237">
            <v>56.39</v>
          </cell>
          <cell r="Q2237">
            <v>1.131</v>
          </cell>
        </row>
        <row r="2238">
          <cell r="K2238">
            <v>54.08</v>
          </cell>
          <cell r="Q2238">
            <v>1.0846</v>
          </cell>
        </row>
        <row r="2239">
          <cell r="K2239">
            <v>52.33</v>
          </cell>
          <cell r="Q2239">
            <v>1.0495000000000001</v>
          </cell>
        </row>
        <row r="2240">
          <cell r="K2240">
            <v>53.24</v>
          </cell>
          <cell r="Q2240">
            <v>1.0678000000000001</v>
          </cell>
        </row>
        <row r="2241">
          <cell r="K2241">
            <v>51.43</v>
          </cell>
          <cell r="Q2241">
            <v>1.0315000000000001</v>
          </cell>
        </row>
        <row r="2242">
          <cell r="K2242">
            <v>52.78</v>
          </cell>
          <cell r="Q2242">
            <v>1.0586</v>
          </cell>
        </row>
        <row r="2243">
          <cell r="K2243">
            <v>52.35</v>
          </cell>
          <cell r="Q2243">
            <v>1.0499000000000001</v>
          </cell>
        </row>
        <row r="2244">
          <cell r="K2244">
            <v>51.89</v>
          </cell>
          <cell r="Q2244">
            <v>1.0407</v>
          </cell>
        </row>
        <row r="2245">
          <cell r="K2245">
            <v>52.56</v>
          </cell>
          <cell r="Q2245">
            <v>1.0541</v>
          </cell>
        </row>
        <row r="2246">
          <cell r="K2246">
            <v>53.36</v>
          </cell>
          <cell r="Q2246">
            <v>1.0702</v>
          </cell>
        </row>
        <row r="2247">
          <cell r="K2247">
            <v>55.13</v>
          </cell>
          <cell r="Q2247">
            <v>1.1056999999999999</v>
          </cell>
        </row>
        <row r="2248">
          <cell r="K2248">
            <v>55.84</v>
          </cell>
          <cell r="Q2248">
            <v>1.1198999999999999</v>
          </cell>
        </row>
        <row r="2249">
          <cell r="K2249">
            <v>54.24</v>
          </cell>
          <cell r="Q2249">
            <v>1.0878000000000001</v>
          </cell>
        </row>
        <row r="2250">
          <cell r="K2250">
            <v>54.47</v>
          </cell>
          <cell r="Q2250">
            <v>1.0924</v>
          </cell>
        </row>
        <row r="2251">
          <cell r="K2251">
            <v>54.3</v>
          </cell>
          <cell r="Q2251">
            <v>1.089</v>
          </cell>
        </row>
        <row r="2252">
          <cell r="K2252">
            <v>54.68</v>
          </cell>
          <cell r="Q2252">
            <v>1.0967</v>
          </cell>
        </row>
        <row r="2253">
          <cell r="K2253">
            <v>54.74</v>
          </cell>
          <cell r="Q2253">
            <v>1.0979000000000001</v>
          </cell>
        </row>
        <row r="2254">
          <cell r="K2254">
            <v>53.27</v>
          </cell>
          <cell r="Q2254">
            <v>1.0684</v>
          </cell>
        </row>
        <row r="2255">
          <cell r="K2255">
            <v>54.35</v>
          </cell>
          <cell r="Q2255">
            <v>1.0900000000000001</v>
          </cell>
        </row>
        <row r="2256">
          <cell r="K2256">
            <v>55.79</v>
          </cell>
          <cell r="Q2256">
            <v>1.1189</v>
          </cell>
        </row>
        <row r="2257">
          <cell r="K2257">
            <v>54.44</v>
          </cell>
          <cell r="Q2257">
            <v>1.0918000000000001</v>
          </cell>
        </row>
        <row r="2258">
          <cell r="K2258">
            <v>54.78</v>
          </cell>
          <cell r="Q2258">
            <v>1.0987</v>
          </cell>
        </row>
        <row r="2259">
          <cell r="K2259">
            <v>53.6</v>
          </cell>
          <cell r="Q2259">
            <v>1.075</v>
          </cell>
        </row>
        <row r="2260">
          <cell r="K2260">
            <v>52.54</v>
          </cell>
          <cell r="Q2260">
            <v>1.0537000000000001</v>
          </cell>
        </row>
        <row r="2261">
          <cell r="K2261">
            <v>51.65</v>
          </cell>
          <cell r="Q2261">
            <v>1.0359</v>
          </cell>
        </row>
        <row r="2262">
          <cell r="K2262">
            <v>50.68</v>
          </cell>
          <cell r="Q2262">
            <v>1.0164</v>
          </cell>
        </row>
        <row r="2263">
          <cell r="K2263">
            <v>50.16</v>
          </cell>
          <cell r="Q2263">
            <v>1.006</v>
          </cell>
        </row>
        <row r="2264">
          <cell r="K2264">
            <v>49.8</v>
          </cell>
          <cell r="Q2264">
            <v>0.99880000000000002</v>
          </cell>
        </row>
        <row r="2265">
          <cell r="K2265">
            <v>49.07</v>
          </cell>
          <cell r="Q2265">
            <v>0.98409999999999997</v>
          </cell>
        </row>
        <row r="2266">
          <cell r="K2266">
            <v>48.67</v>
          </cell>
          <cell r="Q2266">
            <v>0.97609999999999997</v>
          </cell>
        </row>
        <row r="2267">
          <cell r="K2267">
            <v>47.46</v>
          </cell>
          <cell r="Q2267">
            <v>0.95189999999999997</v>
          </cell>
        </row>
        <row r="2268">
          <cell r="K2268">
            <v>48.59</v>
          </cell>
          <cell r="Q2268">
            <v>0.97450000000000003</v>
          </cell>
        </row>
        <row r="2269">
          <cell r="K2269">
            <v>47.89</v>
          </cell>
          <cell r="Q2269">
            <v>0.96050000000000002</v>
          </cell>
        </row>
        <row r="2270">
          <cell r="K2270">
            <v>49.66</v>
          </cell>
          <cell r="Q2270">
            <v>0.996</v>
          </cell>
        </row>
        <row r="2271">
          <cell r="K2271">
            <v>49.36</v>
          </cell>
          <cell r="Q2271">
            <v>0.99</v>
          </cell>
        </row>
        <row r="2272">
          <cell r="K2272">
            <v>48.51</v>
          </cell>
          <cell r="Q2272">
            <v>0.97289999999999999</v>
          </cell>
        </row>
        <row r="2273">
          <cell r="K2273">
            <v>49.04</v>
          </cell>
          <cell r="Q2273">
            <v>0.98350000000000004</v>
          </cell>
        </row>
        <row r="2274">
          <cell r="K2274">
            <v>48.95</v>
          </cell>
          <cell r="Q2274">
            <v>0.98170000000000002</v>
          </cell>
        </row>
        <row r="2275">
          <cell r="K2275">
            <v>49.25</v>
          </cell>
          <cell r="Q2275">
            <v>0.98780000000000001</v>
          </cell>
        </row>
        <row r="2276">
          <cell r="K2276">
            <v>49.84</v>
          </cell>
          <cell r="Q2276">
            <v>0.99960000000000004</v>
          </cell>
        </row>
        <row r="2277">
          <cell r="K2277">
            <v>49.99</v>
          </cell>
          <cell r="Q2277">
            <v>0.99409999999999998</v>
          </cell>
        </row>
        <row r="2278">
          <cell r="K2278">
            <v>49.92</v>
          </cell>
          <cell r="Q2278">
            <v>0.99270000000000003</v>
          </cell>
        </row>
        <row r="2279">
          <cell r="K2279">
            <v>51.01</v>
          </cell>
          <cell r="Q2279">
            <v>1.0144</v>
          </cell>
        </row>
        <row r="2280">
          <cell r="K2280">
            <v>52.7</v>
          </cell>
          <cell r="Q2280">
            <v>1.048</v>
          </cell>
        </row>
        <row r="2281">
          <cell r="K2281">
            <v>52.77</v>
          </cell>
          <cell r="Q2281">
            <v>1.0494000000000001</v>
          </cell>
        </row>
        <row r="2282">
          <cell r="K2282">
            <v>52.74</v>
          </cell>
          <cell r="Q2282">
            <v>1.0488</v>
          </cell>
        </row>
        <row r="2283">
          <cell r="K2283">
            <v>54.55</v>
          </cell>
          <cell r="Q2283">
            <v>1.0848</v>
          </cell>
        </row>
        <row r="2284">
          <cell r="K2284">
            <v>54.43</v>
          </cell>
          <cell r="Q2284">
            <v>1.0824</v>
          </cell>
        </row>
        <row r="2285">
          <cell r="K2285">
            <v>53.18</v>
          </cell>
          <cell r="Q2285">
            <v>1.0576000000000001</v>
          </cell>
        </row>
        <row r="2286">
          <cell r="K2286">
            <v>54.36</v>
          </cell>
          <cell r="Q2286">
            <v>1.081</v>
          </cell>
        </row>
        <row r="2287">
          <cell r="K2287">
            <v>56</v>
          </cell>
          <cell r="Q2287">
            <v>1.1136999999999999</v>
          </cell>
        </row>
        <row r="2288">
          <cell r="K2288">
            <v>55.3</v>
          </cell>
          <cell r="Q2288">
            <v>1.0996999999999999</v>
          </cell>
        </row>
        <row r="2289">
          <cell r="K2289">
            <v>54.59</v>
          </cell>
          <cell r="Q2289">
            <v>1.0855999999999999</v>
          </cell>
        </row>
        <row r="2290">
          <cell r="K2290">
            <v>55.03</v>
          </cell>
          <cell r="Q2290">
            <v>1.0944</v>
          </cell>
        </row>
        <row r="2291">
          <cell r="K2291">
            <v>53.13</v>
          </cell>
          <cell r="Q2291">
            <v>1.0566</v>
          </cell>
        </row>
        <row r="2292">
          <cell r="K2292">
            <v>53.93</v>
          </cell>
          <cell r="Q2292">
            <v>1.0725</v>
          </cell>
        </row>
        <row r="2293">
          <cell r="K2293">
            <v>55.75</v>
          </cell>
          <cell r="Q2293">
            <v>1.1087</v>
          </cell>
        </row>
        <row r="2294">
          <cell r="K2294">
            <v>54.2</v>
          </cell>
          <cell r="Q2294">
            <v>1.0779000000000001</v>
          </cell>
        </row>
        <row r="2295">
          <cell r="K2295">
            <v>54.69</v>
          </cell>
          <cell r="Q2295">
            <v>1.0875999999999999</v>
          </cell>
        </row>
        <row r="2296">
          <cell r="K2296">
            <v>51.93</v>
          </cell>
          <cell r="Q2296">
            <v>1.0327</v>
          </cell>
        </row>
        <row r="2297">
          <cell r="K2297">
            <v>52.92</v>
          </cell>
          <cell r="Q2297">
            <v>1.0524</v>
          </cell>
        </row>
        <row r="2298">
          <cell r="K2298">
            <v>54.41</v>
          </cell>
          <cell r="Q2298">
            <v>1.0820000000000001</v>
          </cell>
        </row>
        <row r="2299">
          <cell r="K2299">
            <v>54.73</v>
          </cell>
          <cell r="Q2299">
            <v>1.0884</v>
          </cell>
        </row>
        <row r="2300">
          <cell r="K2300">
            <v>54.74</v>
          </cell>
          <cell r="Q2300">
            <v>1.0886</v>
          </cell>
        </row>
        <row r="2301">
          <cell r="K2301">
            <v>55.4</v>
          </cell>
          <cell r="Q2301">
            <v>1.1016999999999999</v>
          </cell>
        </row>
        <row r="2302">
          <cell r="K2302">
            <v>54.52</v>
          </cell>
          <cell r="Q2302">
            <v>1.0842000000000001</v>
          </cell>
        </row>
        <row r="2303">
          <cell r="K2303">
            <v>51.97</v>
          </cell>
          <cell r="Q2303">
            <v>1.0335000000000001</v>
          </cell>
        </row>
        <row r="2304">
          <cell r="K2304">
            <v>53.23</v>
          </cell>
          <cell r="Q2304">
            <v>1.0586</v>
          </cell>
        </row>
        <row r="2305">
          <cell r="K2305">
            <v>51.33</v>
          </cell>
          <cell r="Q2305">
            <v>1.0207999999999999</v>
          </cell>
        </row>
        <row r="2306">
          <cell r="K2306">
            <v>51.48</v>
          </cell>
          <cell r="Q2306">
            <v>1.0238</v>
          </cell>
        </row>
        <row r="2307">
          <cell r="K2307">
            <v>51.88</v>
          </cell>
          <cell r="Q2307">
            <v>1.0317000000000001</v>
          </cell>
        </row>
        <row r="2308">
          <cell r="K2308">
            <v>51.22</v>
          </cell>
          <cell r="Q2308">
            <v>1.0185999999999999</v>
          </cell>
        </row>
        <row r="2309">
          <cell r="K2309">
            <v>51.27</v>
          </cell>
          <cell r="Q2309">
            <v>1.0196000000000001</v>
          </cell>
        </row>
        <row r="2310">
          <cell r="K2310">
            <v>51.18</v>
          </cell>
          <cell r="Q2310">
            <v>1.0178</v>
          </cell>
        </row>
        <row r="2311">
          <cell r="K2311">
            <v>49.96</v>
          </cell>
          <cell r="Q2311">
            <v>0.99350000000000005</v>
          </cell>
        </row>
        <row r="2312">
          <cell r="K2312">
            <v>50.17</v>
          </cell>
          <cell r="Q2312">
            <v>0.99770000000000003</v>
          </cell>
        </row>
        <row r="2313">
          <cell r="K2313">
            <v>51.4</v>
          </cell>
          <cell r="Q2313">
            <v>1.0222</v>
          </cell>
        </row>
        <row r="2314">
          <cell r="K2314">
            <v>50.71</v>
          </cell>
          <cell r="Q2314">
            <v>1.0085</v>
          </cell>
        </row>
        <row r="2315">
          <cell r="K2315">
            <v>49.96</v>
          </cell>
          <cell r="Q2315">
            <v>0.99350000000000005</v>
          </cell>
        </row>
        <row r="2316">
          <cell r="K2316">
            <v>50.3</v>
          </cell>
          <cell r="Q2316">
            <v>1.0003</v>
          </cell>
        </row>
        <row r="2317">
          <cell r="K2317">
            <v>49.89</v>
          </cell>
          <cell r="Q2317">
            <v>0.99219999999999997</v>
          </cell>
        </row>
        <row r="2318">
          <cell r="K2318">
            <v>49.19</v>
          </cell>
          <cell r="Q2318">
            <v>0.97819999999999996</v>
          </cell>
        </row>
        <row r="2319">
          <cell r="K2319">
            <v>49.08</v>
          </cell>
          <cell r="Q2319">
            <v>0.97599999999999998</v>
          </cell>
        </row>
        <row r="2320">
          <cell r="K2320">
            <v>50.2</v>
          </cell>
          <cell r="Q2320">
            <v>0.99829999999999997</v>
          </cell>
        </row>
        <row r="2321">
          <cell r="K2321">
            <v>49.66</v>
          </cell>
          <cell r="Q2321">
            <v>0.98760000000000003</v>
          </cell>
        </row>
        <row r="2322">
          <cell r="K2322">
            <v>48.63</v>
          </cell>
          <cell r="Q2322">
            <v>0.96709999999999996</v>
          </cell>
        </row>
        <row r="2323">
          <cell r="K2323">
            <v>48.88</v>
          </cell>
          <cell r="Q2323">
            <v>0.97209999999999996</v>
          </cell>
        </row>
        <row r="2324">
          <cell r="K2324">
            <v>48.96</v>
          </cell>
          <cell r="Q2324">
            <v>0.97370000000000001</v>
          </cell>
        </row>
        <row r="2325">
          <cell r="K2325">
            <v>47.9</v>
          </cell>
          <cell r="Q2325">
            <v>0.9526</v>
          </cell>
        </row>
        <row r="2326">
          <cell r="K2326">
            <v>49.2</v>
          </cell>
          <cell r="Q2326">
            <v>0.97840000000000005</v>
          </cell>
        </row>
        <row r="2327">
          <cell r="K2327">
            <v>48.59</v>
          </cell>
          <cell r="Q2327">
            <v>0.96630000000000005</v>
          </cell>
        </row>
        <row r="2328">
          <cell r="K2328">
            <v>48.3</v>
          </cell>
          <cell r="Q2328">
            <v>0.96050000000000002</v>
          </cell>
        </row>
        <row r="2329">
          <cell r="K2329">
            <v>48.35</v>
          </cell>
          <cell r="Q2329">
            <v>0.96150000000000002</v>
          </cell>
        </row>
        <row r="2330">
          <cell r="K2330">
            <v>48.73</v>
          </cell>
          <cell r="Q2330">
            <v>0.96909999999999996</v>
          </cell>
        </row>
        <row r="2331">
          <cell r="K2331">
            <v>48.89</v>
          </cell>
          <cell r="Q2331">
            <v>0.97230000000000005</v>
          </cell>
        </row>
        <row r="2332">
          <cell r="K2332">
            <v>49.09</v>
          </cell>
          <cell r="Q2332">
            <v>0.97619999999999996</v>
          </cell>
        </row>
        <row r="2333">
          <cell r="K2333">
            <v>49.22</v>
          </cell>
          <cell r="Q2333">
            <v>0.9788</v>
          </cell>
        </row>
        <row r="2334">
          <cell r="K2334">
            <v>49.16</v>
          </cell>
          <cell r="Q2334">
            <v>0.97760000000000002</v>
          </cell>
        </row>
        <row r="2335">
          <cell r="K2335">
            <v>49.05</v>
          </cell>
          <cell r="Q2335">
            <v>0.97540000000000004</v>
          </cell>
        </row>
        <row r="2336">
          <cell r="K2336">
            <v>49.29</v>
          </cell>
          <cell r="Q2336">
            <v>0.98019999999999996</v>
          </cell>
        </row>
        <row r="2337">
          <cell r="K2337">
            <v>48.97</v>
          </cell>
          <cell r="Q2337">
            <v>0.97389999999999999</v>
          </cell>
        </row>
        <row r="2338">
          <cell r="K2338">
            <v>49.41</v>
          </cell>
          <cell r="Q2338">
            <v>0.98260000000000003</v>
          </cell>
        </row>
        <row r="2339">
          <cell r="K2339">
            <v>48.57</v>
          </cell>
          <cell r="Q2339">
            <v>0.96589999999999998</v>
          </cell>
        </row>
        <row r="2340">
          <cell r="K2340">
            <v>48.28</v>
          </cell>
          <cell r="Q2340">
            <v>0.99939999999999996</v>
          </cell>
        </row>
        <row r="2341">
          <cell r="K2341">
            <v>46.95</v>
          </cell>
          <cell r="Q2341">
            <v>0.9718</v>
          </cell>
        </row>
        <row r="2342">
          <cell r="K2342">
            <v>47.42</v>
          </cell>
          <cell r="Q2342">
            <v>0.98160000000000003</v>
          </cell>
        </row>
        <row r="2343">
          <cell r="K2343">
            <v>45.06</v>
          </cell>
          <cell r="Q2343">
            <v>0.93269999999999997</v>
          </cell>
        </row>
        <row r="2344">
          <cell r="K2344">
            <v>45.17</v>
          </cell>
          <cell r="Q2344">
            <v>0.93500000000000005</v>
          </cell>
        </row>
        <row r="2345">
          <cell r="K2345">
            <v>44.16</v>
          </cell>
          <cell r="Q2345">
            <v>0.91410000000000002</v>
          </cell>
        </row>
        <row r="2346">
          <cell r="K2346">
            <v>44.58</v>
          </cell>
          <cell r="Q2346">
            <v>0.92279999999999995</v>
          </cell>
        </row>
        <row r="2347">
          <cell r="K2347">
            <v>44.99</v>
          </cell>
          <cell r="Q2347">
            <v>0.93130000000000002</v>
          </cell>
        </row>
        <row r="2348">
          <cell r="K2348">
            <v>45.7</v>
          </cell>
          <cell r="Q2348">
            <v>0.94599999999999995</v>
          </cell>
        </row>
        <row r="2349">
          <cell r="K2349">
            <v>45.52</v>
          </cell>
          <cell r="Q2349">
            <v>0.94220000000000004</v>
          </cell>
        </row>
        <row r="2350">
          <cell r="K2350">
            <v>43.72</v>
          </cell>
          <cell r="Q2350">
            <v>0.90500000000000003</v>
          </cell>
        </row>
        <row r="2351">
          <cell r="K2351">
            <v>43.49</v>
          </cell>
          <cell r="Q2351">
            <v>0.9002</v>
          </cell>
        </row>
        <row r="2352">
          <cell r="K2352">
            <v>43.01</v>
          </cell>
          <cell r="Q2352">
            <v>0.89029999999999998</v>
          </cell>
        </row>
        <row r="2353">
          <cell r="K2353">
            <v>43.13</v>
          </cell>
          <cell r="Q2353">
            <v>0.89280000000000004</v>
          </cell>
        </row>
        <row r="2354">
          <cell r="K2354">
            <v>43.43</v>
          </cell>
          <cell r="Q2354">
            <v>0.89900000000000002</v>
          </cell>
        </row>
        <row r="2355">
          <cell r="K2355">
            <v>41.91</v>
          </cell>
          <cell r="Q2355">
            <v>0.86750000000000005</v>
          </cell>
        </row>
        <row r="2356">
          <cell r="K2356">
            <v>42.92</v>
          </cell>
          <cell r="Q2356">
            <v>0.88839999999999997</v>
          </cell>
        </row>
        <row r="2357">
          <cell r="K2357">
            <v>42.22</v>
          </cell>
          <cell r="Q2357">
            <v>0.87390000000000001</v>
          </cell>
        </row>
        <row r="2358">
          <cell r="K2358">
            <v>41.65</v>
          </cell>
          <cell r="Q2358">
            <v>0.86209999999999998</v>
          </cell>
        </row>
        <row r="2359">
          <cell r="K2359">
            <v>42.93</v>
          </cell>
          <cell r="Q2359">
            <v>0.88859999999999995</v>
          </cell>
        </row>
        <row r="2360">
          <cell r="K2360">
            <v>43.89</v>
          </cell>
          <cell r="Q2360">
            <v>0.90849999999999997</v>
          </cell>
        </row>
        <row r="2361">
          <cell r="K2361">
            <v>43.39</v>
          </cell>
          <cell r="Q2361">
            <v>0.89810000000000001</v>
          </cell>
        </row>
        <row r="2362">
          <cell r="K2362">
            <v>42.13</v>
          </cell>
          <cell r="Q2362">
            <v>0.87209999999999999</v>
          </cell>
        </row>
        <row r="2363">
          <cell r="K2363">
            <v>40.97</v>
          </cell>
          <cell r="Q2363">
            <v>0.84799999999999998</v>
          </cell>
        </row>
        <row r="2364">
          <cell r="K2364">
            <v>40.65</v>
          </cell>
          <cell r="Q2364">
            <v>0.84140000000000004</v>
          </cell>
        </row>
        <row r="2365">
          <cell r="K2365">
            <v>40.380000000000003</v>
          </cell>
          <cell r="Q2365">
            <v>0.83579999999999999</v>
          </cell>
        </row>
        <row r="2366">
          <cell r="K2366">
            <v>40.6</v>
          </cell>
          <cell r="Q2366">
            <v>0.84040000000000004</v>
          </cell>
        </row>
        <row r="2367">
          <cell r="K2367">
            <v>39.729999999999997</v>
          </cell>
          <cell r="Q2367">
            <v>0.82240000000000002</v>
          </cell>
        </row>
        <row r="2368">
          <cell r="K2368">
            <v>40.9</v>
          </cell>
          <cell r="Q2368">
            <v>0.84660000000000002</v>
          </cell>
        </row>
        <row r="2369">
          <cell r="K2369">
            <v>40.49</v>
          </cell>
          <cell r="Q2369">
            <v>0.83809999999999996</v>
          </cell>
        </row>
        <row r="2370">
          <cell r="K2370">
            <v>40.99</v>
          </cell>
          <cell r="Q2370">
            <v>0.84850000000000003</v>
          </cell>
        </row>
        <row r="2371">
          <cell r="K2371">
            <v>39.83</v>
          </cell>
          <cell r="Q2371">
            <v>0.82440000000000002</v>
          </cell>
        </row>
        <row r="2372">
          <cell r="K2372">
            <v>39.549999999999997</v>
          </cell>
          <cell r="Q2372">
            <v>0.81859999999999999</v>
          </cell>
        </row>
        <row r="2373">
          <cell r="K2373">
            <v>39.51</v>
          </cell>
          <cell r="Q2373">
            <v>0.81779999999999997</v>
          </cell>
        </row>
        <row r="2374">
          <cell r="K2374">
            <v>39.729999999999997</v>
          </cell>
          <cell r="Q2374">
            <v>0.82240000000000002</v>
          </cell>
        </row>
        <row r="2375">
          <cell r="K2375">
            <v>39.090000000000003</v>
          </cell>
          <cell r="Q2375">
            <v>0.80910000000000004</v>
          </cell>
        </row>
        <row r="2376">
          <cell r="K2376">
            <v>38.42</v>
          </cell>
          <cell r="Q2376">
            <v>0.79530000000000001</v>
          </cell>
        </row>
        <row r="2377">
          <cell r="K2377">
            <v>37.21</v>
          </cell>
          <cell r="Q2377">
            <v>0.7702</v>
          </cell>
        </row>
        <row r="2378">
          <cell r="K2378">
            <v>37.25</v>
          </cell>
          <cell r="Q2378">
            <v>0.77100000000000002</v>
          </cell>
        </row>
        <row r="2379">
          <cell r="K2379">
            <v>37.35</v>
          </cell>
          <cell r="Q2379">
            <v>0.77310000000000001</v>
          </cell>
        </row>
        <row r="2380">
          <cell r="K2380">
            <v>39.03</v>
          </cell>
          <cell r="Q2380">
            <v>0.80789999999999995</v>
          </cell>
        </row>
        <row r="2381">
          <cell r="K2381">
            <v>41.36</v>
          </cell>
          <cell r="Q2381">
            <v>0.85609999999999997</v>
          </cell>
        </row>
        <row r="2382">
          <cell r="K2382">
            <v>41.65</v>
          </cell>
          <cell r="Q2382">
            <v>0.86209999999999998</v>
          </cell>
        </row>
        <row r="2383">
          <cell r="K2383">
            <v>42.33</v>
          </cell>
          <cell r="Q2383">
            <v>0.87619999999999998</v>
          </cell>
        </row>
        <row r="2384">
          <cell r="K2384">
            <v>41.35</v>
          </cell>
          <cell r="Q2384">
            <v>0.85589999999999999</v>
          </cell>
        </row>
        <row r="2385">
          <cell r="K2385">
            <v>40.86</v>
          </cell>
          <cell r="Q2385">
            <v>0.8458</v>
          </cell>
        </row>
        <row r="2386">
          <cell r="K2386">
            <v>40.97</v>
          </cell>
          <cell r="Q2386">
            <v>0.84799999999999998</v>
          </cell>
        </row>
        <row r="2387">
          <cell r="K2387">
            <v>40.44</v>
          </cell>
          <cell r="Q2387">
            <v>0.83709999999999996</v>
          </cell>
        </row>
        <row r="2388">
          <cell r="K2388">
            <v>40.619999999999997</v>
          </cell>
          <cell r="Q2388">
            <v>0.84079999999999999</v>
          </cell>
        </row>
        <row r="2389">
          <cell r="K2389">
            <v>38.799999999999997</v>
          </cell>
          <cell r="Q2389">
            <v>0.80310000000000004</v>
          </cell>
        </row>
        <row r="2390">
          <cell r="K2390">
            <v>39.25</v>
          </cell>
          <cell r="Q2390">
            <v>0.81240000000000001</v>
          </cell>
        </row>
        <row r="2391">
          <cell r="K2391">
            <v>38.64</v>
          </cell>
          <cell r="Q2391">
            <v>0.79979999999999996</v>
          </cell>
        </row>
        <row r="2392">
          <cell r="K2392">
            <v>38.57</v>
          </cell>
          <cell r="Q2392">
            <v>0.7984</v>
          </cell>
        </row>
        <row r="2393">
          <cell r="K2393">
            <v>38.68</v>
          </cell>
          <cell r="Q2393">
            <v>0.80059999999999998</v>
          </cell>
        </row>
        <row r="2394">
          <cell r="K2394">
            <v>40</v>
          </cell>
          <cell r="Q2394">
            <v>0.82799999999999996</v>
          </cell>
        </row>
        <row r="2395">
          <cell r="K2395">
            <v>39.57</v>
          </cell>
          <cell r="Q2395">
            <v>0.81910000000000005</v>
          </cell>
        </row>
        <row r="2396">
          <cell r="K2396">
            <v>38.049999999999997</v>
          </cell>
          <cell r="Q2396">
            <v>0.78759999999999997</v>
          </cell>
        </row>
        <row r="2397">
          <cell r="K2397">
            <v>37.33</v>
          </cell>
          <cell r="Q2397">
            <v>0.77270000000000005</v>
          </cell>
        </row>
        <row r="2398">
          <cell r="K2398">
            <v>37.479999999999997</v>
          </cell>
          <cell r="Q2398">
            <v>0.77580000000000005</v>
          </cell>
        </row>
        <row r="2399">
          <cell r="K2399">
            <v>37.08</v>
          </cell>
          <cell r="Q2399">
            <v>0.76749999999999996</v>
          </cell>
        </row>
        <row r="2400">
          <cell r="K2400">
            <v>36.92</v>
          </cell>
          <cell r="Q2400">
            <v>0.76419999999999999</v>
          </cell>
        </row>
        <row r="2401">
          <cell r="K2401">
            <v>37.450000000000003</v>
          </cell>
          <cell r="Q2401">
            <v>0.7752</v>
          </cell>
        </row>
        <row r="2402">
          <cell r="K2402">
            <v>36.72</v>
          </cell>
          <cell r="Q2402">
            <v>0.7601</v>
          </cell>
        </row>
        <row r="2403">
          <cell r="K2403">
            <v>37.08</v>
          </cell>
          <cell r="Q2403">
            <v>0.76749999999999996</v>
          </cell>
        </row>
        <row r="2404">
          <cell r="K2404">
            <v>37.65</v>
          </cell>
          <cell r="Q2404">
            <v>0.85299999999999998</v>
          </cell>
        </row>
        <row r="2405">
          <cell r="K2405">
            <v>36.049999999999997</v>
          </cell>
          <cell r="Q2405">
            <v>0.81669999999999998</v>
          </cell>
        </row>
        <row r="2406">
          <cell r="K2406">
            <v>38.049999999999997</v>
          </cell>
          <cell r="Q2406">
            <v>0.86199999999999999</v>
          </cell>
        </row>
        <row r="2407">
          <cell r="K2407">
            <v>39.9</v>
          </cell>
          <cell r="Q2407">
            <v>0.90400000000000003</v>
          </cell>
        </row>
        <row r="2408">
          <cell r="K2408">
            <v>40.69</v>
          </cell>
          <cell r="Q2408">
            <v>0.92190000000000005</v>
          </cell>
        </row>
        <row r="2409">
          <cell r="K2409">
            <v>40.47</v>
          </cell>
          <cell r="Q2409">
            <v>0.91690000000000005</v>
          </cell>
        </row>
        <row r="2410">
          <cell r="K2410">
            <v>40.770000000000003</v>
          </cell>
          <cell r="Q2410">
            <v>0.92369999999999997</v>
          </cell>
        </row>
        <row r="2411">
          <cell r="K2411">
            <v>40.799999999999997</v>
          </cell>
          <cell r="Q2411">
            <v>0.92430000000000001</v>
          </cell>
        </row>
        <row r="2412">
          <cell r="K2412">
            <v>39.25</v>
          </cell>
          <cell r="Q2412">
            <v>0.88919999999999999</v>
          </cell>
        </row>
        <row r="2413">
          <cell r="K2413">
            <v>38.67</v>
          </cell>
          <cell r="Q2413">
            <v>0.87609999999999999</v>
          </cell>
        </row>
        <row r="2414">
          <cell r="K2414">
            <v>39.4</v>
          </cell>
          <cell r="Q2414">
            <v>0.89259999999999995</v>
          </cell>
        </row>
        <row r="2415">
          <cell r="K2415">
            <v>39.659999999999997</v>
          </cell>
          <cell r="Q2415">
            <v>0.89849999999999997</v>
          </cell>
        </row>
        <row r="2416">
          <cell r="K2416">
            <v>39.4</v>
          </cell>
          <cell r="Q2416">
            <v>0.89259999999999995</v>
          </cell>
        </row>
        <row r="2417">
          <cell r="K2417">
            <v>38.979999999999997</v>
          </cell>
          <cell r="Q2417">
            <v>0.8831</v>
          </cell>
        </row>
        <row r="2418">
          <cell r="K2418">
            <v>39.42</v>
          </cell>
          <cell r="Q2418">
            <v>0.8931</v>
          </cell>
        </row>
        <row r="2419">
          <cell r="K2419">
            <v>39.200000000000003</v>
          </cell>
          <cell r="Q2419">
            <v>0.8881</v>
          </cell>
        </row>
        <row r="2420">
          <cell r="K2420">
            <v>38.979999999999997</v>
          </cell>
          <cell r="Q2420">
            <v>0.8831</v>
          </cell>
        </row>
        <row r="2421">
          <cell r="K2421">
            <v>38.81</v>
          </cell>
          <cell r="Q2421">
            <v>0.87929999999999997</v>
          </cell>
        </row>
        <row r="2422">
          <cell r="K2422">
            <v>37.54</v>
          </cell>
          <cell r="Q2422">
            <v>0.85050000000000003</v>
          </cell>
        </row>
        <row r="2423">
          <cell r="K2423">
            <v>35.950000000000003</v>
          </cell>
          <cell r="Q2423">
            <v>0.8145</v>
          </cell>
        </row>
        <row r="2424">
          <cell r="K2424">
            <v>36.72</v>
          </cell>
          <cell r="Q2424">
            <v>0.83189999999999997</v>
          </cell>
        </row>
        <row r="2425">
          <cell r="K2425">
            <v>36.44</v>
          </cell>
          <cell r="Q2425">
            <v>0.8256</v>
          </cell>
        </row>
        <row r="2426">
          <cell r="K2426">
            <v>37.64</v>
          </cell>
          <cell r="Q2426">
            <v>0.8528</v>
          </cell>
        </row>
        <row r="2427">
          <cell r="K2427">
            <v>38.85</v>
          </cell>
          <cell r="Q2427">
            <v>0.88019999999999998</v>
          </cell>
        </row>
        <row r="2428">
          <cell r="K2428">
            <v>39.94</v>
          </cell>
          <cell r="Q2428">
            <v>0.90490000000000004</v>
          </cell>
        </row>
        <row r="2429">
          <cell r="K2429">
            <v>39.89</v>
          </cell>
          <cell r="Q2429">
            <v>0.90369999999999995</v>
          </cell>
        </row>
        <row r="2430">
          <cell r="K2430">
            <v>39.5</v>
          </cell>
          <cell r="Q2430">
            <v>0.89490000000000003</v>
          </cell>
        </row>
        <row r="2431">
          <cell r="K2431">
            <v>39.79</v>
          </cell>
          <cell r="Q2431">
            <v>0.90149999999999997</v>
          </cell>
        </row>
        <row r="2432">
          <cell r="K2432">
            <v>38.93</v>
          </cell>
          <cell r="Q2432">
            <v>0.88200000000000001</v>
          </cell>
        </row>
        <row r="2433">
          <cell r="K2433">
            <v>38.82</v>
          </cell>
          <cell r="Q2433">
            <v>0.87949999999999995</v>
          </cell>
        </row>
        <row r="2434">
          <cell r="K2434">
            <v>37.770000000000003</v>
          </cell>
          <cell r="Q2434">
            <v>0.85570000000000002</v>
          </cell>
        </row>
        <row r="2435">
          <cell r="K2435">
            <v>37.450000000000003</v>
          </cell>
          <cell r="Q2435">
            <v>0.84840000000000004</v>
          </cell>
        </row>
        <row r="2436">
          <cell r="K2436">
            <v>37.33</v>
          </cell>
          <cell r="Q2436">
            <v>0.84570000000000001</v>
          </cell>
        </row>
        <row r="2437">
          <cell r="K2437">
            <v>37.770000000000003</v>
          </cell>
          <cell r="Q2437">
            <v>0.85570000000000002</v>
          </cell>
        </row>
        <row r="2438">
          <cell r="K2438">
            <v>37.04</v>
          </cell>
          <cell r="Q2438">
            <v>0.83919999999999995</v>
          </cell>
        </row>
        <row r="2439">
          <cell r="K2439">
            <v>38.340000000000003</v>
          </cell>
          <cell r="Q2439">
            <v>0.86860000000000004</v>
          </cell>
        </row>
        <row r="2440">
          <cell r="K2440">
            <v>37.6</v>
          </cell>
          <cell r="Q2440">
            <v>0.8518</v>
          </cell>
        </row>
        <row r="2441">
          <cell r="K2441">
            <v>37.26</v>
          </cell>
          <cell r="Q2441">
            <v>0.84409999999999996</v>
          </cell>
        </row>
        <row r="2442">
          <cell r="K2442">
            <v>37.33</v>
          </cell>
          <cell r="Q2442">
            <v>0.84570000000000001</v>
          </cell>
        </row>
        <row r="2443">
          <cell r="K2443">
            <v>38.61</v>
          </cell>
          <cell r="Q2443">
            <v>0.87470000000000003</v>
          </cell>
        </row>
        <row r="2444">
          <cell r="K2444">
            <v>38.08</v>
          </cell>
          <cell r="Q2444">
            <v>0.86270000000000002</v>
          </cell>
        </row>
        <row r="2445">
          <cell r="K2445">
            <v>37.35</v>
          </cell>
          <cell r="Q2445">
            <v>0.84619999999999995</v>
          </cell>
        </row>
        <row r="2446">
          <cell r="K2446">
            <v>37.340000000000003</v>
          </cell>
          <cell r="Q2446">
            <v>0.84599999999999997</v>
          </cell>
        </row>
        <row r="2447">
          <cell r="K2447">
            <v>37.72</v>
          </cell>
          <cell r="Q2447">
            <v>0.85460000000000003</v>
          </cell>
        </row>
        <row r="2448">
          <cell r="K2448">
            <v>37.08</v>
          </cell>
          <cell r="Q2448">
            <v>0.84009999999999996</v>
          </cell>
        </row>
        <row r="2449">
          <cell r="K2449">
            <v>37.049999999999997</v>
          </cell>
          <cell r="Q2449">
            <v>0.83940000000000003</v>
          </cell>
        </row>
        <row r="2450">
          <cell r="K2450">
            <v>36.590000000000003</v>
          </cell>
          <cell r="Q2450">
            <v>0.82899999999999996</v>
          </cell>
        </row>
        <row r="2451">
          <cell r="K2451">
            <v>34.64</v>
          </cell>
          <cell r="Q2451">
            <v>0.78480000000000005</v>
          </cell>
        </row>
        <row r="2452">
          <cell r="K2452">
            <v>33.5</v>
          </cell>
          <cell r="Q2452">
            <v>0.75900000000000001</v>
          </cell>
        </row>
        <row r="2453">
          <cell r="K2453">
            <v>33.85</v>
          </cell>
          <cell r="Q2453">
            <v>0.76690000000000003</v>
          </cell>
        </row>
        <row r="2454">
          <cell r="K2454">
            <v>33.799999999999997</v>
          </cell>
          <cell r="Q2454">
            <v>0.76580000000000004</v>
          </cell>
        </row>
        <row r="2455">
          <cell r="K2455">
            <v>33.29</v>
          </cell>
          <cell r="Q2455">
            <v>0.75419999999999998</v>
          </cell>
        </row>
        <row r="2456">
          <cell r="K2456">
            <v>33.56</v>
          </cell>
          <cell r="Q2456">
            <v>0.76029999999999998</v>
          </cell>
        </row>
        <row r="2457">
          <cell r="K2457">
            <v>34.659999999999997</v>
          </cell>
          <cell r="Q2457">
            <v>0.78520000000000001</v>
          </cell>
        </row>
        <row r="2458">
          <cell r="K2458">
            <v>34.32</v>
          </cell>
          <cell r="Q2458">
            <v>0.77749999999999997</v>
          </cell>
        </row>
        <row r="2459">
          <cell r="K2459">
            <v>33.67</v>
          </cell>
          <cell r="Q2459">
            <v>0.76280000000000003</v>
          </cell>
        </row>
        <row r="2460">
          <cell r="K2460">
            <v>33.270000000000003</v>
          </cell>
          <cell r="Q2460">
            <v>0.75380000000000003</v>
          </cell>
        </row>
        <row r="2461">
          <cell r="K2461">
            <v>33.9</v>
          </cell>
          <cell r="Q2461">
            <v>0.76800000000000002</v>
          </cell>
        </row>
        <row r="2462">
          <cell r="K2462">
            <v>34.340000000000003</v>
          </cell>
          <cell r="Q2462">
            <v>0.77800000000000002</v>
          </cell>
        </row>
        <row r="2463">
          <cell r="K2463">
            <v>35.33</v>
          </cell>
          <cell r="Q2463">
            <v>0.8004</v>
          </cell>
        </row>
        <row r="2464">
          <cell r="K2464">
            <v>34.799999999999997</v>
          </cell>
          <cell r="Q2464">
            <v>0.78839999999999999</v>
          </cell>
        </row>
        <row r="2465">
          <cell r="K2465">
            <v>34.15</v>
          </cell>
          <cell r="Q2465">
            <v>0.77370000000000005</v>
          </cell>
        </row>
        <row r="2466">
          <cell r="K2466">
            <v>34.24</v>
          </cell>
          <cell r="Q2466">
            <v>0.77569999999999995</v>
          </cell>
        </row>
        <row r="2467">
          <cell r="K2467">
            <v>33.74</v>
          </cell>
          <cell r="Q2467">
            <v>0.76439999999999997</v>
          </cell>
        </row>
        <row r="2468">
          <cell r="K2468">
            <v>33.49</v>
          </cell>
          <cell r="Q2468">
            <v>0.87939999999999996</v>
          </cell>
        </row>
        <row r="2469">
          <cell r="K2469">
            <v>34.61</v>
          </cell>
          <cell r="Q2469">
            <v>0.90880000000000005</v>
          </cell>
        </row>
        <row r="2470">
          <cell r="K2470">
            <v>33.619999999999997</v>
          </cell>
          <cell r="Q2470">
            <v>0.88280000000000003</v>
          </cell>
        </row>
        <row r="2471">
          <cell r="K2471">
            <v>31.34</v>
          </cell>
          <cell r="Q2471">
            <v>0.82289999999999996</v>
          </cell>
        </row>
        <row r="2472">
          <cell r="K2472">
            <v>30.74</v>
          </cell>
          <cell r="Q2472">
            <v>0.80720000000000003</v>
          </cell>
        </row>
        <row r="2473">
          <cell r="K2473">
            <v>29.94</v>
          </cell>
          <cell r="Q2473">
            <v>0.78620000000000001</v>
          </cell>
        </row>
        <row r="2474">
          <cell r="K2474">
            <v>29.95</v>
          </cell>
          <cell r="Q2474">
            <v>0.78639999999999999</v>
          </cell>
        </row>
        <row r="2475">
          <cell r="K2475">
            <v>30.43</v>
          </cell>
          <cell r="Q2475">
            <v>0.79910000000000003</v>
          </cell>
        </row>
        <row r="2476">
          <cell r="K2476">
            <v>29.08</v>
          </cell>
          <cell r="Q2476">
            <v>0.76359999999999995</v>
          </cell>
        </row>
        <row r="2477">
          <cell r="K2477">
            <v>30.51</v>
          </cell>
          <cell r="Q2477">
            <v>0.80120000000000002</v>
          </cell>
        </row>
        <row r="2478">
          <cell r="K2478">
            <v>29.95</v>
          </cell>
          <cell r="Q2478">
            <v>0.78639999999999999</v>
          </cell>
        </row>
        <row r="2479">
          <cell r="K2479">
            <v>29.53</v>
          </cell>
          <cell r="Q2479">
            <v>0.77539999999999998</v>
          </cell>
        </row>
        <row r="2480">
          <cell r="K2480">
            <v>29.72</v>
          </cell>
          <cell r="Q2480">
            <v>0.78039999999999998</v>
          </cell>
        </row>
        <row r="2481">
          <cell r="K2481">
            <v>30.67</v>
          </cell>
          <cell r="Q2481">
            <v>0.8054</v>
          </cell>
        </row>
        <row r="2482">
          <cell r="K2482">
            <v>31.23</v>
          </cell>
          <cell r="Q2482">
            <v>0.82010000000000005</v>
          </cell>
        </row>
        <row r="2483">
          <cell r="K2483">
            <v>29.69</v>
          </cell>
          <cell r="Q2483">
            <v>0.77959999999999996</v>
          </cell>
        </row>
        <row r="2484">
          <cell r="K2484">
            <v>30.43</v>
          </cell>
          <cell r="Q2484">
            <v>0.79910000000000003</v>
          </cell>
        </row>
        <row r="2485">
          <cell r="K2485">
            <v>31.1</v>
          </cell>
          <cell r="Q2485">
            <v>0.81659999999999999</v>
          </cell>
        </row>
        <row r="2486">
          <cell r="K2486">
            <v>31.06</v>
          </cell>
          <cell r="Q2486">
            <v>0.81559999999999999</v>
          </cell>
        </row>
        <row r="2487">
          <cell r="K2487">
            <v>32.54</v>
          </cell>
          <cell r="Q2487">
            <v>0.85450000000000004</v>
          </cell>
        </row>
        <row r="2488">
          <cell r="K2488">
            <v>31.99</v>
          </cell>
          <cell r="Q2488">
            <v>0.84</v>
          </cell>
        </row>
        <row r="2489">
          <cell r="K2489">
            <v>30.67</v>
          </cell>
          <cell r="Q2489">
            <v>0.8054</v>
          </cell>
        </row>
        <row r="2490">
          <cell r="K2490">
            <v>28</v>
          </cell>
          <cell r="Q2490">
            <v>0.73519999999999996</v>
          </cell>
        </row>
        <row r="2491">
          <cell r="K2491">
            <v>28.58</v>
          </cell>
          <cell r="Q2491">
            <v>0.75049999999999994</v>
          </cell>
        </row>
        <row r="2492">
          <cell r="K2492">
            <v>28.47</v>
          </cell>
          <cell r="Q2492">
            <v>0.74760000000000004</v>
          </cell>
        </row>
        <row r="2493">
          <cell r="K2493">
            <v>28.4</v>
          </cell>
          <cell r="Q2493">
            <v>0.74570000000000003</v>
          </cell>
        </row>
        <row r="2494">
          <cell r="K2494">
            <v>27.56</v>
          </cell>
          <cell r="Q2494">
            <v>0.72370000000000001</v>
          </cell>
        </row>
        <row r="2495">
          <cell r="K2495">
            <v>26.69</v>
          </cell>
          <cell r="Q2495">
            <v>0.70079999999999998</v>
          </cell>
        </row>
        <row r="2496">
          <cell r="K2496">
            <v>26.34</v>
          </cell>
          <cell r="Q2496">
            <v>0.69169999999999998</v>
          </cell>
        </row>
        <row r="2497">
          <cell r="K2497">
            <v>27.55</v>
          </cell>
          <cell r="Q2497">
            <v>0.72340000000000004</v>
          </cell>
        </row>
        <row r="2498">
          <cell r="K2498">
            <v>28.06</v>
          </cell>
          <cell r="Q2498">
            <v>0.73680000000000001</v>
          </cell>
        </row>
        <row r="2499">
          <cell r="K2499">
            <v>29.11</v>
          </cell>
          <cell r="Q2499">
            <v>0.76439999999999997</v>
          </cell>
        </row>
        <row r="2500">
          <cell r="K2500">
            <v>29.35</v>
          </cell>
          <cell r="Q2500">
            <v>0.77070000000000005</v>
          </cell>
        </row>
        <row r="2501">
          <cell r="K2501">
            <v>29.3</v>
          </cell>
          <cell r="Q2501">
            <v>0.76939999999999997</v>
          </cell>
        </row>
        <row r="2502">
          <cell r="K2502">
            <v>29.4</v>
          </cell>
          <cell r="Q2502">
            <v>0.77200000000000002</v>
          </cell>
        </row>
        <row r="2503">
          <cell r="K2503">
            <v>28.65</v>
          </cell>
          <cell r="Q2503">
            <v>0.75229999999999997</v>
          </cell>
        </row>
        <row r="2504">
          <cell r="K2504">
            <v>28.24</v>
          </cell>
          <cell r="Q2504">
            <v>0.74150000000000005</v>
          </cell>
        </row>
        <row r="2505">
          <cell r="K2505">
            <v>27.66</v>
          </cell>
          <cell r="Q2505">
            <v>0.72629999999999995</v>
          </cell>
        </row>
        <row r="2506">
          <cell r="K2506">
            <v>28.81</v>
          </cell>
          <cell r="Q2506">
            <v>0.75649999999999995</v>
          </cell>
        </row>
        <row r="2507">
          <cell r="K2507">
            <v>29.27</v>
          </cell>
          <cell r="Q2507">
            <v>0.76859999999999995</v>
          </cell>
        </row>
        <row r="2508">
          <cell r="K2508">
            <v>29.51</v>
          </cell>
          <cell r="Q2508">
            <v>0.77490000000000003</v>
          </cell>
        </row>
        <row r="2509">
          <cell r="K2509">
            <v>30.5</v>
          </cell>
          <cell r="Q2509">
            <v>0.80089999999999995</v>
          </cell>
        </row>
        <row r="2510">
          <cell r="K2510">
            <v>31.76</v>
          </cell>
          <cell r="Q2510">
            <v>0.83399999999999996</v>
          </cell>
        </row>
        <row r="2511">
          <cell r="K2511">
            <v>32.5</v>
          </cell>
          <cell r="Q2511">
            <v>0.85340000000000005</v>
          </cell>
        </row>
        <row r="2512">
          <cell r="K2512">
            <v>34.93</v>
          </cell>
          <cell r="Q2512">
            <v>0.91720000000000002</v>
          </cell>
        </row>
        <row r="2513">
          <cell r="K2513">
            <v>31.5</v>
          </cell>
          <cell r="Q2513">
            <v>0.82720000000000005</v>
          </cell>
        </row>
        <row r="2514">
          <cell r="K2514">
            <v>31.38</v>
          </cell>
          <cell r="Q2514">
            <v>0.82399999999999995</v>
          </cell>
        </row>
        <row r="2515">
          <cell r="K2515">
            <v>31.5</v>
          </cell>
          <cell r="Q2515">
            <v>0.82720000000000005</v>
          </cell>
        </row>
        <row r="2516">
          <cell r="K2516">
            <v>33.39</v>
          </cell>
          <cell r="Q2516">
            <v>0.87680000000000002</v>
          </cell>
        </row>
      </sheetData>
      <sheetData sheetId="11"/>
      <sheetData sheetId="15">
        <row r="1">
          <cell r="E1">
            <v>7</v>
          </cell>
        </row>
      </sheetData>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2)"/>
      <sheetName val="Full Chart"/>
      <sheetName val="Inflation Stats"/>
      <sheetName val="GDP Data"/>
      <sheetName val="Full Chart (3)"/>
      <sheetName val="Histogram (2)"/>
      <sheetName val="Histogram"/>
      <sheetName val="Histogram Data"/>
      <sheetName val="Tear Sheet Data"/>
      <sheetName val="Stock Price Raw Data"/>
      <sheetName val="Op Leverage"/>
      <sheetName val="Scratch work"/>
      <sheetName val="Val Pct table"/>
      <sheetName val="Quarterly"/>
    </sheetNames>
    <sheetDataSet>
      <sheetData sheetId="0">
        <row r="6">
          <cell r="D6">
            <v>5</v>
          </cell>
        </row>
        <row r="7">
          <cell r="D7">
            <v>41790</v>
          </cell>
        </row>
        <row r="8">
          <cell r="D8">
            <v>41448</v>
          </cell>
        </row>
        <row r="10">
          <cell r="O10">
            <v>110409.04367568914</v>
          </cell>
        </row>
        <row r="11">
          <cell r="D11" t="str">
            <v>Growth Rate</v>
          </cell>
        </row>
        <row r="12">
          <cell r="J12">
            <v>5</v>
          </cell>
        </row>
        <row r="13">
          <cell r="D13">
            <v>0.03</v>
          </cell>
          <cell r="J13">
            <v>0.06</v>
          </cell>
        </row>
        <row r="14">
          <cell r="D14">
            <v>0</v>
          </cell>
        </row>
        <row r="15">
          <cell r="D15">
            <v>0.03</v>
          </cell>
          <cell r="J15">
            <v>4.4802809008326543</v>
          </cell>
        </row>
        <row r="17">
          <cell r="D17">
            <v>4646</v>
          </cell>
        </row>
        <row r="22">
          <cell r="J22">
            <v>21</v>
          </cell>
        </row>
        <row r="27">
          <cell r="N27">
            <v>46.625820279063802</v>
          </cell>
        </row>
        <row r="28">
          <cell r="N28">
            <v>29.860945003654361</v>
          </cell>
        </row>
      </sheetData>
      <sheetData sheetId="1">
        <row r="2">
          <cell r="V2">
            <v>41790</v>
          </cell>
        </row>
        <row r="4">
          <cell r="BP4">
            <v>2</v>
          </cell>
        </row>
        <row r="6">
          <cell r="BP6">
            <v>2</v>
          </cell>
        </row>
        <row r="102">
          <cell r="V102">
            <v>3655.9392467262169</v>
          </cell>
          <cell r="W102">
            <v>4135.4531657272782</v>
          </cell>
          <cell r="X102">
            <v>4189.9952009905655</v>
          </cell>
          <cell r="Y102">
            <v>4182.5827993032399</v>
          </cell>
          <cell r="Z102">
            <v>4156.3788169770387</v>
          </cell>
        </row>
        <row r="184">
          <cell r="Z184">
            <v>3629</v>
          </cell>
        </row>
        <row r="185">
          <cell r="Z185">
            <v>3403.188086458912</v>
          </cell>
        </row>
      </sheetData>
      <sheetData sheetId="2"/>
      <sheetData sheetId="3"/>
      <sheetData sheetId="4" refreshError="1"/>
      <sheetData sheetId="5" refreshError="1"/>
      <sheetData sheetId="6"/>
      <sheetData sheetId="7"/>
      <sheetData sheetId="8" refreshError="1"/>
      <sheetData sheetId="9" refreshError="1"/>
      <sheetData sheetId="10" refreshError="1"/>
      <sheetData sheetId="11"/>
      <sheetData sheetId="12"/>
      <sheetData sheetId="13"/>
      <sheetData sheetId="14" refreshError="1"/>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tabSelected="1" zoomScaleNormal="100" workbookViewId="0">
      <selection activeCell="H12" sqref="H12"/>
    </sheetView>
  </sheetViews>
  <sheetFormatPr defaultRowHeight="14.25"/>
  <cols>
    <col min="1" max="1" width="38.73046875" bestFit="1" customWidth="1"/>
    <col min="2" max="7" width="11.73046875" customWidth="1"/>
    <col min="8" max="9" width="10.59765625" bestFit="1" customWidth="1"/>
    <col min="10" max="10" width="11.3984375" customWidth="1"/>
    <col min="11" max="11" width="10.59765625" bestFit="1" customWidth="1"/>
    <col min="12" max="13" width="9.59765625" bestFit="1" customWidth="1"/>
    <col min="14" max="14" width="10.59765625" bestFit="1" customWidth="1"/>
    <col min="15" max="15" width="11.59765625" bestFit="1" customWidth="1"/>
  </cols>
  <sheetData>
    <row r="1" spans="1:13" ht="14.65" thickBot="1">
      <c r="A1" s="149" t="s">
        <v>61</v>
      </c>
      <c r="B1" s="149"/>
      <c r="C1" s="149"/>
      <c r="D1" s="149"/>
      <c r="E1" s="149"/>
      <c r="F1" s="149"/>
      <c r="G1" s="149"/>
      <c r="I1" s="158" t="s">
        <v>51</v>
      </c>
      <c r="J1" s="159"/>
      <c r="K1" s="91" t="s">
        <v>58</v>
      </c>
      <c r="L1" s="63" t="s">
        <v>108</v>
      </c>
    </row>
    <row r="2" spans="1:13">
      <c r="A2" s="51" t="s">
        <v>191</v>
      </c>
      <c r="B2" s="44" t="s">
        <v>192</v>
      </c>
      <c r="C2" s="98" t="str">
        <f>A2&amp;" ("&amp;ticker&amp;")"</f>
        <v>QUALCOMM (QCOM)</v>
      </c>
      <c r="E2" s="3" t="s">
        <v>57</v>
      </c>
      <c r="F2" s="3"/>
      <c r="G2" s="50">
        <v>53.16</v>
      </c>
      <c r="I2" s="154" t="e">
        <f>(ROUND(AVERAGE(C9:G9)*100,0)&amp;"% | "&amp;ROUND(AVERAGE(C11:G11)*100,0)&amp;"% | "&amp;ROUND(C18*100,0)&amp;"%")</f>
        <v>#DIV/0!</v>
      </c>
      <c r="J2" s="155"/>
      <c r="K2" s="92">
        <f ca="1">TRUNC(Scenario1)+B13/G4</f>
        <v>0</v>
      </c>
      <c r="L2" s="94" t="s">
        <v>53</v>
      </c>
      <c r="M2" s="45"/>
    </row>
    <row r="3" spans="1:13">
      <c r="A3" t="s">
        <v>0</v>
      </c>
      <c r="B3" s="13">
        <v>42643</v>
      </c>
      <c r="E3" t="s">
        <v>60</v>
      </c>
      <c r="G3" s="31">
        <f>'Company Analysis'!K3</f>
        <v>23554</v>
      </c>
      <c r="I3" s="154" t="e">
        <f>(ROUND(AVERAGE(C9:G9)*100,0)&amp;"% | "&amp;ROUND(AVERAGE(C11:G11)*100,0)&amp;"% | "&amp;ROUND(C17*100,0)&amp;"%")</f>
        <v>#DIV/0!</v>
      </c>
      <c r="J3" s="155"/>
      <c r="K3" s="92">
        <f ca="1">TRUNC(Scenario2)+B13/G4</f>
        <v>0</v>
      </c>
      <c r="L3" s="94" t="s">
        <v>53</v>
      </c>
      <c r="M3" s="46"/>
    </row>
    <row r="4" spans="1:13" ht="14.65" thickBot="1">
      <c r="A4" s="68" t="s">
        <v>1</v>
      </c>
      <c r="B4" s="52">
        <v>0.1</v>
      </c>
      <c r="C4" s="12"/>
      <c r="D4" s="12"/>
      <c r="E4" s="12" t="s">
        <v>6</v>
      </c>
      <c r="F4" s="12"/>
      <c r="G4" s="53">
        <v>1476.0667960000001</v>
      </c>
      <c r="I4" s="154" t="e">
        <f>(ROUND(AVERAGE(C9:G9)*100,0)&amp;"% | "&amp;ROUND(AVERAGE(C10:G10)*100,0)&amp;"% | "&amp;ROUND(C18*100,0)&amp;"%")</f>
        <v>#DIV/0!</v>
      </c>
      <c r="J4" s="155"/>
      <c r="K4" s="92">
        <f ca="1">TRUNC(Scenario3)+B13/G4</f>
        <v>0</v>
      </c>
      <c r="L4" s="95" t="s">
        <v>53</v>
      </c>
      <c r="M4" s="47"/>
    </row>
    <row r="5" spans="1:13">
      <c r="B5" s="2"/>
      <c r="I5" s="154" t="e">
        <f>(ROUND(AVERAGE(C9:G9)*100,0)&amp;"% | "&amp;ROUND(AVERAGE(C10:G10)*100,0)&amp;"% | "&amp;ROUND(C17*100,0)&amp;"%")</f>
        <v>#DIV/0!</v>
      </c>
      <c r="J5" s="155"/>
      <c r="K5" s="92">
        <f ca="1">TRUNC(Scenario4)+B13/G4</f>
        <v>0</v>
      </c>
      <c r="L5" s="95" t="s">
        <v>53</v>
      </c>
      <c r="M5" s="47"/>
    </row>
    <row r="6" spans="1:13" s="9" customFormat="1" ht="14.65" thickBot="1">
      <c r="A6" s="149" t="s">
        <v>96</v>
      </c>
      <c r="B6" s="149"/>
      <c r="C6" s="149"/>
      <c r="D6" s="149"/>
      <c r="E6" s="149"/>
      <c r="F6" s="149"/>
      <c r="G6" s="149"/>
      <c r="H6" s="8"/>
      <c r="I6" s="154" t="e">
        <f>(ROUND(AVERAGE(C8:G8)*100,0)&amp;"% | "&amp;ROUND(AVERAGE(C11:G11)*100,0)&amp;"% | "&amp;ROUND(C18*100,0)&amp;"%")</f>
        <v>#DIV/0!</v>
      </c>
      <c r="J6" s="155"/>
      <c r="K6" s="92">
        <f ca="1">TRUNC(Scenario5)+B13/G4</f>
        <v>0</v>
      </c>
      <c r="L6" s="94" t="s">
        <v>53</v>
      </c>
      <c r="M6" s="48"/>
    </row>
    <row r="7" spans="1:13">
      <c r="A7" s="7"/>
      <c r="B7" s="7" t="s">
        <v>2</v>
      </c>
      <c r="C7" s="40">
        <v>1</v>
      </c>
      <c r="D7" s="40">
        <v>2</v>
      </c>
      <c r="E7" s="40">
        <v>3</v>
      </c>
      <c r="F7" s="40">
        <v>4</v>
      </c>
      <c r="G7" s="40">
        <v>5</v>
      </c>
      <c r="I7" s="154" t="e">
        <f>(ROUND(AVERAGE(C8:G8)*100,0)&amp;"% | "&amp;ROUND(AVERAGE(C11:G11)*100,0)&amp;"% | "&amp;ROUND(C17*100,0)&amp;"%")</f>
        <v>#DIV/0!</v>
      </c>
      <c r="J7" s="155"/>
      <c r="K7" s="92">
        <f ca="1">TRUNC(Scenario6)+B13/G4</f>
        <v>0</v>
      </c>
      <c r="L7" s="96" t="s">
        <v>53</v>
      </c>
    </row>
    <row r="8" spans="1:13">
      <c r="A8" s="152" t="s">
        <v>5</v>
      </c>
      <c r="B8" s="22" t="s">
        <v>3</v>
      </c>
      <c r="C8" s="23"/>
      <c r="D8" s="23"/>
      <c r="E8" s="23"/>
      <c r="F8" s="23"/>
      <c r="G8" s="23"/>
      <c r="I8" s="154" t="e">
        <f>(ROUND(AVERAGE(C8:G8)*100,0)&amp;"% | "&amp;ROUND(AVERAGE(C10:G10)*100,0)&amp;"% | "&amp;ROUND(C18*100,0)&amp;"%")</f>
        <v>#DIV/0!</v>
      </c>
      <c r="J8" s="155"/>
      <c r="K8" s="92">
        <f ca="1">TRUNC(Scenario7)+B13/G4</f>
        <v>0</v>
      </c>
      <c r="L8" s="96" t="s">
        <v>53</v>
      </c>
    </row>
    <row r="9" spans="1:13">
      <c r="A9" s="153"/>
      <c r="B9" s="14" t="s">
        <v>4</v>
      </c>
      <c r="C9" s="24"/>
      <c r="D9" s="24"/>
      <c r="E9" s="24"/>
      <c r="F9" s="24"/>
      <c r="G9" s="24"/>
      <c r="I9" s="156" t="e">
        <f>(ROUND(AVERAGE(C8:G8)*100,0)&amp;"% | "&amp;ROUND(AVERAGE(C10:G10)*100,0)&amp;"% | "&amp;ROUND(C17*100,0)&amp;"%")</f>
        <v>#DIV/0!</v>
      </c>
      <c r="J9" s="157"/>
      <c r="K9" s="93">
        <f ca="1">TRUNC(Scenario8)+B13/G4</f>
        <v>0</v>
      </c>
      <c r="L9" s="97" t="s">
        <v>53</v>
      </c>
    </row>
    <row r="10" spans="1:13">
      <c r="A10" s="150" t="s">
        <v>124</v>
      </c>
      <c r="B10" s="22" t="s">
        <v>3</v>
      </c>
      <c r="C10" s="138"/>
      <c r="D10" s="138"/>
      <c r="E10" s="138"/>
      <c r="F10" s="138"/>
      <c r="G10" s="138"/>
    </row>
    <row r="11" spans="1:13">
      <c r="A11" s="151"/>
      <c r="B11" s="14" t="s">
        <v>4</v>
      </c>
      <c r="C11" s="139"/>
      <c r="D11" s="139"/>
      <c r="E11" s="139"/>
      <c r="F11" s="139"/>
      <c r="G11" s="139"/>
      <c r="I11" s="160" t="str">
        <f>A2&amp;" ("&amp;B2&amp;")"</f>
        <v>QUALCOMM (QCOM)</v>
      </c>
      <c r="J11" s="161"/>
      <c r="K11" s="161"/>
      <c r="L11" s="162"/>
    </row>
    <row r="12" spans="1:13">
      <c r="A12" s="1" t="s">
        <v>62</v>
      </c>
      <c r="B12" s="14"/>
      <c r="C12" s="25"/>
      <c r="D12" s="25"/>
      <c r="E12" s="25"/>
      <c r="F12" s="25"/>
      <c r="G12" s="25"/>
      <c r="I12" s="140" t="str">
        <f ca="1">"$"&amp;ROUND(F21/G4,0)&amp;" Scenario"</f>
        <v>$0 Scenario</v>
      </c>
      <c r="J12" s="141"/>
      <c r="K12" s="141"/>
      <c r="L12" s="142"/>
    </row>
    <row r="13" spans="1:13">
      <c r="A13" s="67" t="s">
        <v>10</v>
      </c>
      <c r="B13" s="26">
        <v>0</v>
      </c>
      <c r="I13" s="73" t="s">
        <v>16</v>
      </c>
      <c r="K13" s="74"/>
      <c r="L13" s="65" t="s">
        <v>4</v>
      </c>
    </row>
    <row r="14" spans="1:13">
      <c r="B14" s="2"/>
      <c r="I14" s="71" t="s">
        <v>17</v>
      </c>
      <c r="K14" s="72"/>
      <c r="L14" s="65" t="s">
        <v>3</v>
      </c>
    </row>
    <row r="15" spans="1:13" ht="14.65" thickBot="1">
      <c r="A15" s="149" t="s">
        <v>97</v>
      </c>
      <c r="B15" s="149"/>
      <c r="C15" s="149"/>
      <c r="D15" s="3"/>
      <c r="E15" s="149" t="s">
        <v>98</v>
      </c>
      <c r="F15" s="149"/>
      <c r="G15" s="149"/>
      <c r="I15" s="75" t="s">
        <v>118</v>
      </c>
      <c r="J15" s="76"/>
      <c r="K15" s="76"/>
      <c r="L15" s="66" t="s">
        <v>4</v>
      </c>
    </row>
    <row r="16" spans="1:13">
      <c r="A16" s="67" t="s">
        <v>11</v>
      </c>
      <c r="B16" s="27">
        <v>5</v>
      </c>
      <c r="C16" t="s">
        <v>12</v>
      </c>
      <c r="E16" s="28" t="s">
        <v>14</v>
      </c>
      <c r="G16" s="32">
        <v>2.5000000000000001E-2</v>
      </c>
      <c r="I16" s="49" t="s">
        <v>117</v>
      </c>
      <c r="K16" s="3"/>
      <c r="L16" s="57">
        <f>(F26/G3)^0.2-1</f>
        <v>0</v>
      </c>
    </row>
    <row r="17" spans="1:12">
      <c r="A17" s="147" t="s">
        <v>59</v>
      </c>
      <c r="B17" s="21" t="s">
        <v>3</v>
      </c>
      <c r="C17" s="23"/>
      <c r="D17" s="37">
        <f>IF(C17=B$4,C17-0.0001,C17)</f>
        <v>0</v>
      </c>
      <c r="E17" s="28" t="s">
        <v>15</v>
      </c>
      <c r="G17" s="32">
        <v>2.5000000000000001E-2</v>
      </c>
      <c r="I17" s="71" t="s">
        <v>116</v>
      </c>
      <c r="K17" s="72"/>
      <c r="L17" s="54">
        <f>SUM(B29:F29)/SUM(B26:F26)</f>
        <v>0</v>
      </c>
    </row>
    <row r="18" spans="1:12">
      <c r="A18" s="148"/>
      <c r="B18" s="15" t="s">
        <v>4</v>
      </c>
      <c r="C18" s="24"/>
      <c r="D18" s="37">
        <f>IF(C18=B$4,C18-0.0001,C18)</f>
        <v>0</v>
      </c>
      <c r="G18" s="11"/>
      <c r="I18" s="75" t="s">
        <v>119</v>
      </c>
      <c r="K18" s="28"/>
      <c r="L18" s="56">
        <f ca="1">(F21/G4)/G2-1</f>
        <v>-1</v>
      </c>
    </row>
    <row r="19" spans="1:12">
      <c r="C19" s="3"/>
      <c r="D19" s="3"/>
      <c r="E19" s="3"/>
      <c r="F19" s="3"/>
      <c r="J19" s="55"/>
      <c r="K19" s="55"/>
      <c r="L19" s="55"/>
    </row>
    <row r="20" spans="1:12" ht="14.65" thickBot="1">
      <c r="A20" s="59" t="s">
        <v>7</v>
      </c>
      <c r="B20" s="64" t="s">
        <v>92</v>
      </c>
      <c r="C20" s="64" t="s">
        <v>93</v>
      </c>
      <c r="D20" s="64" t="s">
        <v>94</v>
      </c>
      <c r="E20" s="64" t="s">
        <v>95</v>
      </c>
      <c r="F20" s="64" t="s">
        <v>8</v>
      </c>
      <c r="I20" s="143" t="s">
        <v>123</v>
      </c>
      <c r="J20" s="144"/>
      <c r="K20" s="144"/>
      <c r="L20" s="145"/>
    </row>
    <row r="21" spans="1:12">
      <c r="A21" s="16" t="s">
        <v>13</v>
      </c>
      <c r="B21" s="17">
        <f ca="1">SUM(B43:F43)</f>
        <v>0</v>
      </c>
      <c r="C21" s="17">
        <f ca="1">B54*F43</f>
        <v>0</v>
      </c>
      <c r="D21" s="17">
        <f ca="1">B51*B50</f>
        <v>0</v>
      </c>
      <c r="E21" s="17">
        <f>B13</f>
        <v>0</v>
      </c>
      <c r="F21" s="17">
        <f ca="1">B21+C21+D21+E21</f>
        <v>0</v>
      </c>
      <c r="I21" s="101"/>
      <c r="J21" s="102"/>
      <c r="K21" s="69" t="s">
        <v>120</v>
      </c>
      <c r="L21" s="70" t="s">
        <v>121</v>
      </c>
    </row>
    <row r="22" spans="1:12">
      <c r="A22" s="16" t="s">
        <v>9</v>
      </c>
      <c r="B22" s="60" t="str">
        <f ca="1">IFERROR(B21/$F21,"")</f>
        <v/>
      </c>
      <c r="C22" s="60" t="str">
        <f ca="1">IFERROR(C21/$F21,"")</f>
        <v/>
      </c>
      <c r="D22" s="60" t="str">
        <f ca="1">IFERROR(D21/$F21,"")</f>
        <v/>
      </c>
      <c r="E22" s="60" t="str">
        <f ca="1">IFERROR(E21/$F21,"")</f>
        <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43008</v>
      </c>
      <c r="C25" s="33">
        <f t="shared" ref="C25:F25" si="0">DATE(YEAR($B$3)+C24,MONTH($B$3),DAY($B$3))</f>
        <v>43373</v>
      </c>
      <c r="D25" s="33">
        <f t="shared" si="0"/>
        <v>43738</v>
      </c>
      <c r="E25" s="33">
        <f t="shared" si="0"/>
        <v>44104</v>
      </c>
      <c r="F25" s="33">
        <f t="shared" si="0"/>
        <v>44469</v>
      </c>
      <c r="I25" s="9" t="s">
        <v>57</v>
      </c>
      <c r="L25" s="9">
        <v>26.29</v>
      </c>
    </row>
    <row r="26" spans="1:12" hidden="1">
      <c r="A26" t="s">
        <v>37</v>
      </c>
      <c r="B26" s="30">
        <f>(CHOOSE($B36,C8,C9)+1)*G3</f>
        <v>23554</v>
      </c>
      <c r="C26" s="30">
        <f>(CHOOSE($B36,D8,D9)+1)*B26</f>
        <v>23554</v>
      </c>
      <c r="D26" s="30">
        <f>(CHOOSE($B36,E8,E9)+1)*C26</f>
        <v>23554</v>
      </c>
      <c r="E26" s="30">
        <f>(CHOOSE($B36,F8,F9)+1)*D26</f>
        <v>23554</v>
      </c>
      <c r="F26" s="30">
        <f>(CHOOSE($B36,G8,G9)+1)*E26</f>
        <v>23554</v>
      </c>
    </row>
    <row r="27" spans="1:12" hidden="1">
      <c r="A27" t="s">
        <v>71</v>
      </c>
      <c r="B27" s="58">
        <f>CHOOSE($B37,C10,C11)*B26</f>
        <v>0</v>
      </c>
      <c r="C27" s="5">
        <f>CHOOSE($B37,D10,D11)*C26</f>
        <v>0</v>
      </c>
      <c r="D27" s="5">
        <f>CHOOSE($B37,E10,E11)*D26</f>
        <v>0</v>
      </c>
      <c r="E27" s="5">
        <f>CHOOSE($B37,F10,F11)*E26</f>
        <v>0</v>
      </c>
      <c r="F27" s="5">
        <f>CHOOSE($B37,G10,G11)*F26</f>
        <v>0</v>
      </c>
    </row>
    <row r="28" spans="1:12" hidden="1">
      <c r="A28" t="s">
        <v>72</v>
      </c>
      <c r="B28" s="58">
        <f>-C12*B27</f>
        <v>0</v>
      </c>
      <c r="C28" s="58">
        <f t="shared" ref="C28:E28" si="1">-D12*C27</f>
        <v>0</v>
      </c>
      <c r="D28" s="58">
        <f t="shared" si="1"/>
        <v>0</v>
      </c>
      <c r="E28" s="58">
        <f t="shared" si="1"/>
        <v>0</v>
      </c>
      <c r="F28" s="58">
        <f>-G12*F27</f>
        <v>0</v>
      </c>
    </row>
    <row r="29" spans="1:12" ht="14.65" hidden="1" thickBot="1">
      <c r="A29" t="s">
        <v>73</v>
      </c>
      <c r="B29" s="4">
        <f>B27+B28</f>
        <v>0</v>
      </c>
      <c r="C29" s="4">
        <f>C27+C28</f>
        <v>0</v>
      </c>
      <c r="D29" s="4">
        <f>D27+D28</f>
        <v>0</v>
      </c>
      <c r="E29" s="4">
        <f>E27+E28</f>
        <v>0</v>
      </c>
      <c r="F29" s="4">
        <f>F27+F28</f>
        <v>0</v>
      </c>
    </row>
    <row r="30" spans="1:12" ht="14.6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46" t="s">
        <v>35</v>
      </c>
      <c r="B41" s="146"/>
      <c r="C41" s="146"/>
      <c r="D41" s="146"/>
      <c r="E41" s="146"/>
      <c r="F41" s="146"/>
    </row>
    <row r="42" spans="1:16" hidden="1">
      <c r="A42" t="s">
        <v>21</v>
      </c>
      <c r="B42" s="19">
        <f ca="1">B25-TODAY()</f>
        <v>58</v>
      </c>
      <c r="C42" s="19">
        <f ca="1">C25-TODAY()</f>
        <v>423</v>
      </c>
      <c r="D42" s="19">
        <f ca="1">D25-TODAY()</f>
        <v>788</v>
      </c>
      <c r="E42" s="19">
        <f ca="1">E25-TODAY()</f>
        <v>1154</v>
      </c>
      <c r="F42" s="19">
        <f ca="1">F25-TODAY()</f>
        <v>1519</v>
      </c>
      <c r="P42" s="38"/>
    </row>
    <row r="43" spans="1:16" hidden="1">
      <c r="A43" t="s">
        <v>22</v>
      </c>
      <c r="B43" s="17">
        <f ca="1">B29*EXP(-$B$4*B42/365.25)</f>
        <v>0</v>
      </c>
      <c r="C43" s="17">
        <f ca="1">C29*EXP(-$B$4*C42/365.25)</f>
        <v>0</v>
      </c>
      <c r="D43" s="17">
        <f ca="1">D29*EXP(-$B$4*D42/365.25)</f>
        <v>0</v>
      </c>
      <c r="E43" s="17">
        <f ca="1">E29*EXP(-$B$4*E42/365.25)</f>
        <v>0</v>
      </c>
      <c r="F43" s="17">
        <f ca="1">F29*EXP(-$B$4*F42/365.25)</f>
        <v>0</v>
      </c>
      <c r="O43" s="39"/>
    </row>
    <row r="44" spans="1:16" hidden="1"/>
    <row r="45" spans="1:16" hidden="1">
      <c r="A45" s="6" t="s">
        <v>26</v>
      </c>
      <c r="B45">
        <f>MONTH(B3)</f>
        <v>9</v>
      </c>
    </row>
    <row r="46" spans="1:16" hidden="1">
      <c r="A46" s="6" t="s">
        <v>27</v>
      </c>
      <c r="B46">
        <f>DAY(B3)</f>
        <v>30</v>
      </c>
    </row>
    <row r="47" spans="1:16" hidden="1">
      <c r="A47" s="6" t="s">
        <v>23</v>
      </c>
      <c r="B47">
        <f>YEAR(F25)+B16</f>
        <v>2026</v>
      </c>
    </row>
    <row r="48" spans="1:16" hidden="1">
      <c r="A48" s="6" t="s">
        <v>28</v>
      </c>
      <c r="B48">
        <f ca="1">DATE(B47,B45,B46)-TODAY()</f>
        <v>3345</v>
      </c>
      <c r="C48" s="34"/>
    </row>
    <row r="49" spans="1:7" hidden="1">
      <c r="A49" s="6" t="s">
        <v>24</v>
      </c>
      <c r="B49" s="17">
        <f>F29*EXP(CHOOSE(B38,C17,C18)*B16)</f>
        <v>0</v>
      </c>
    </row>
    <row r="50" spans="1:7" hidden="1">
      <c r="A50" s="6" t="s">
        <v>29</v>
      </c>
      <c r="B50" s="17">
        <f ca="1">B49*EXP(-B4*B48/365.25)</f>
        <v>0</v>
      </c>
    </row>
    <row r="51" spans="1:7" hidden="1">
      <c r="A51" s="6" t="s">
        <v>31</v>
      </c>
      <c r="B51" s="17">
        <f>(1+SUM(G16,G17))/(B4-SUM(G16,G17))</f>
        <v>21</v>
      </c>
    </row>
    <row r="52" spans="1:7" hidden="1">
      <c r="A52" s="6" t="s">
        <v>32</v>
      </c>
      <c r="B52" s="18">
        <f>(1+CHOOSE(B38,D17,D18))/(B4-(CHOOSE(B38,D17,D18)))</f>
        <v>10</v>
      </c>
      <c r="F52" s="38"/>
    </row>
    <row r="53" spans="1:7" hidden="1">
      <c r="A53" s="6" t="s">
        <v>33</v>
      </c>
      <c r="B53" s="38">
        <f>1-(((1+CHOOSE(B38,D17,D18))/(1+B4))^B16)</f>
        <v>0.37907867694084496</v>
      </c>
      <c r="F53" s="39"/>
    </row>
    <row r="54" spans="1:7" hidden="1">
      <c r="A54" s="6" t="s">
        <v>30</v>
      </c>
      <c r="B54" s="36">
        <f>B52*B53</f>
        <v>3.7907867694084496</v>
      </c>
    </row>
    <row r="55" spans="1:7" hidden="1"/>
    <row r="56" spans="1:7" hidden="1"/>
    <row r="57" spans="1:7" hidden="1">
      <c r="A57" s="41" t="s">
        <v>36</v>
      </c>
    </row>
    <row r="58" spans="1:7" hidden="1">
      <c r="A58" t="s">
        <v>37</v>
      </c>
      <c r="B58" s="18">
        <f>$G$3*(1+C$9)</f>
        <v>23554</v>
      </c>
      <c r="C58" s="18">
        <f>B58*(1+D$9)</f>
        <v>23554</v>
      </c>
      <c r="D58" s="18">
        <f>C58*(1+E$9)</f>
        <v>23554</v>
      </c>
      <c r="E58" s="18">
        <f>D58*(1+F$9)</f>
        <v>23554</v>
      </c>
      <c r="F58" s="18">
        <f>E58*(1+G$9)</f>
        <v>23554</v>
      </c>
    </row>
    <row r="59" spans="1:7" hidden="1">
      <c r="A59" t="s">
        <v>38</v>
      </c>
      <c r="B59" s="18">
        <f>B58*C$11</f>
        <v>0</v>
      </c>
      <c r="C59" s="18">
        <f>C58*D$11</f>
        <v>0</v>
      </c>
      <c r="D59" s="18">
        <f>D58*E$11</f>
        <v>0</v>
      </c>
      <c r="E59" s="18">
        <f>E58*F$11</f>
        <v>0</v>
      </c>
      <c r="F59" s="18">
        <f>F58*G$11</f>
        <v>0</v>
      </c>
    </row>
    <row r="60" spans="1:7" hidden="1">
      <c r="B60" s="20">
        <f>B59/B58</f>
        <v>0</v>
      </c>
      <c r="C60" s="20">
        <f>C59/C58</f>
        <v>0</v>
      </c>
      <c r="D60" s="20">
        <f>D59/D58</f>
        <v>0</v>
      </c>
      <c r="E60" s="20">
        <f>E59/E58</f>
        <v>0</v>
      </c>
      <c r="F60" s="20">
        <f>F59/F58</f>
        <v>0</v>
      </c>
    </row>
    <row r="61" spans="1:7" hidden="1">
      <c r="A61" t="s">
        <v>39</v>
      </c>
      <c r="B61" s="38">
        <f t="shared" ref="B61:E61" si="2">B59-(C$12*B59)</f>
        <v>0</v>
      </c>
      <c r="C61" s="38">
        <f t="shared" si="2"/>
        <v>0</v>
      </c>
      <c r="D61" s="38">
        <f t="shared" si="2"/>
        <v>0</v>
      </c>
      <c r="E61" s="38">
        <f t="shared" si="2"/>
        <v>0</v>
      </c>
      <c r="F61" s="38">
        <f>F59-(G$12*F59)</f>
        <v>0</v>
      </c>
    </row>
    <row r="62" spans="1:7" hidden="1">
      <c r="A62" t="s">
        <v>42</v>
      </c>
      <c r="B62" s="18">
        <f ca="1">B61*EXP(-$B$4*B$42/365.25)</f>
        <v>0</v>
      </c>
      <c r="C62" s="18">
        <f ca="1">C61*EXP(-$B$4*C$42/365.25)</f>
        <v>0</v>
      </c>
      <c r="D62" s="18">
        <f ca="1">D61*EXP(-$B$4*D$42/365.25)</f>
        <v>0</v>
      </c>
      <c r="E62" s="18">
        <f ca="1">E61*EXP(-$B$4*E$42/365.25)</f>
        <v>0</v>
      </c>
      <c r="F62" s="18">
        <f ca="1">F61*EXP(-$B$4*F$42/365.25)</f>
        <v>0</v>
      </c>
      <c r="G62" s="18">
        <f ca="1">SUM(B62:F62)</f>
        <v>0</v>
      </c>
    </row>
    <row r="63" spans="1:7" hidden="1">
      <c r="A63" t="s">
        <v>41</v>
      </c>
      <c r="F63" s="38">
        <f>((1+$D$18)/($B$4-$D$18)*(1-(((1+$D$18)/(1+$B$4))^$B$16)))</f>
        <v>3.7907867694084496</v>
      </c>
      <c r="G63" s="18">
        <f ca="1">F63*F62</f>
        <v>0</v>
      </c>
    </row>
    <row r="64" spans="1:7" hidden="1">
      <c r="A64" t="s">
        <v>40</v>
      </c>
      <c r="B64" s="38"/>
      <c r="F64" s="18">
        <f>F61*EXP($C$18*$B$16)</f>
        <v>0</v>
      </c>
    </row>
    <row r="65" spans="1:7" hidden="1">
      <c r="A65" t="s">
        <v>43</v>
      </c>
      <c r="F65" s="18">
        <f ca="1">F64*EXP(-$B$4*B$48/365.25)</f>
        <v>0</v>
      </c>
      <c r="G65" s="42">
        <f ca="1">F65*B$51</f>
        <v>0</v>
      </c>
    </row>
    <row r="66" spans="1:7" hidden="1">
      <c r="A66" t="s">
        <v>44</v>
      </c>
      <c r="G66" s="18">
        <f ca="1">SUM(G62:G63,G65)</f>
        <v>0</v>
      </c>
    </row>
    <row r="67" spans="1:7" hidden="1">
      <c r="A67" t="s">
        <v>25</v>
      </c>
      <c r="G67" s="43">
        <f ca="1">G66/$G$4</f>
        <v>0</v>
      </c>
    </row>
    <row r="68" spans="1:7" hidden="1">
      <c r="G68" s="38"/>
    </row>
    <row r="69" spans="1:7" hidden="1">
      <c r="A69" s="41" t="s">
        <v>45</v>
      </c>
    </row>
    <row r="70" spans="1:7" hidden="1">
      <c r="A70" t="s">
        <v>37</v>
      </c>
      <c r="B70" s="18">
        <f>$G$3*(1+C$9)</f>
        <v>23554</v>
      </c>
      <c r="C70" s="18">
        <f>B70*(1+D$9)</f>
        <v>23554</v>
      </c>
      <c r="D70" s="18">
        <f>C70*(1+E$9)</f>
        <v>23554</v>
      </c>
      <c r="E70" s="18">
        <f>D70*(1+F$9)</f>
        <v>23554</v>
      </c>
      <c r="F70" s="18">
        <f>E70*(1+G$9)</f>
        <v>23554</v>
      </c>
    </row>
    <row r="71" spans="1:7" hidden="1">
      <c r="A71" t="s">
        <v>38</v>
      </c>
      <c r="B71" s="18">
        <f>B70*C$11</f>
        <v>0</v>
      </c>
      <c r="C71" s="18">
        <f>C70*D$11</f>
        <v>0</v>
      </c>
      <c r="D71" s="18">
        <f>D70*E$11</f>
        <v>0</v>
      </c>
      <c r="E71" s="18">
        <f>E70*F$11</f>
        <v>0</v>
      </c>
      <c r="F71" s="18">
        <f>F70*G$11</f>
        <v>0</v>
      </c>
    </row>
    <row r="72" spans="1:7" hidden="1">
      <c r="A72" t="s">
        <v>39</v>
      </c>
      <c r="B72" s="38">
        <f t="shared" ref="B72:E72" si="3">B71-(C$12*B71)</f>
        <v>0</v>
      </c>
      <c r="C72" s="38">
        <f t="shared" si="3"/>
        <v>0</v>
      </c>
      <c r="D72" s="38">
        <f t="shared" si="3"/>
        <v>0</v>
      </c>
      <c r="E72" s="38">
        <f t="shared" si="3"/>
        <v>0</v>
      </c>
      <c r="F72" s="38">
        <f>F71-(G$12*F71)</f>
        <v>0</v>
      </c>
    </row>
    <row r="73" spans="1:7" hidden="1">
      <c r="A73" t="s">
        <v>42</v>
      </c>
      <c r="B73" s="18">
        <f ca="1">B72*EXP(-$B$4*B$42/365.25)</f>
        <v>0</v>
      </c>
      <c r="C73" s="18">
        <f ca="1">C72*EXP(-$B$4*C$42/365.25)</f>
        <v>0</v>
      </c>
      <c r="D73" s="18">
        <f ca="1">D72*EXP(-$B$4*D$42/365.25)</f>
        <v>0</v>
      </c>
      <c r="E73" s="18">
        <f ca="1">E72*EXP(-$B$4*E$42/365.25)</f>
        <v>0</v>
      </c>
      <c r="F73" s="18">
        <f ca="1">F72*EXP(-$B$4*F$42/365.25)</f>
        <v>0</v>
      </c>
      <c r="G73" s="18">
        <f ca="1">SUM(B73:F73)</f>
        <v>0</v>
      </c>
    </row>
    <row r="74" spans="1:7" hidden="1">
      <c r="A74" t="s">
        <v>41</v>
      </c>
      <c r="F74" s="38">
        <f>((1+$D$17)/($B$4-$D$17)*(1-(((1+$D$17)/(1+$B$4))^$B$16)))</f>
        <v>3.7907867694084496</v>
      </c>
      <c r="G74" s="18">
        <f ca="1">F74*F73</f>
        <v>0</v>
      </c>
    </row>
    <row r="75" spans="1:7" hidden="1">
      <c r="A75" t="s">
        <v>40</v>
      </c>
      <c r="B75" s="38"/>
      <c r="F75" s="18">
        <f>F72*EXP($C$17*$B$16)</f>
        <v>0</v>
      </c>
    </row>
    <row r="76" spans="1:7" hidden="1">
      <c r="A76" t="s">
        <v>43</v>
      </c>
      <c r="F76" s="18">
        <f ca="1">F75*EXP(-$B$4*B$48/365.25)</f>
        <v>0</v>
      </c>
      <c r="G76" s="42">
        <f ca="1">F76*B$51</f>
        <v>0</v>
      </c>
    </row>
    <row r="77" spans="1:7" hidden="1">
      <c r="A77" t="s">
        <v>44</v>
      </c>
      <c r="G77" s="18">
        <f ca="1">SUM(G73:G74,G76)</f>
        <v>0</v>
      </c>
    </row>
    <row r="78" spans="1:7" hidden="1">
      <c r="A78" t="s">
        <v>25</v>
      </c>
      <c r="G78" s="43">
        <f ca="1">G77/$G$4</f>
        <v>0</v>
      </c>
    </row>
    <row r="79" spans="1:7" hidden="1"/>
    <row r="80" spans="1:7" hidden="1">
      <c r="A80" s="41" t="s">
        <v>46</v>
      </c>
    </row>
    <row r="81" spans="1:7" hidden="1">
      <c r="A81" t="s">
        <v>37</v>
      </c>
      <c r="B81" s="18">
        <f>$G$3*(1+C$9)</f>
        <v>23554</v>
      </c>
      <c r="C81" s="18">
        <f>B81*(1+D$9)</f>
        <v>23554</v>
      </c>
      <c r="D81" s="18">
        <f>C81*(1+E$9)</f>
        <v>23554</v>
      </c>
      <c r="E81" s="18">
        <f>D81*(1+F$9)</f>
        <v>23554</v>
      </c>
      <c r="F81" s="18">
        <f>E81*(1+G$9)</f>
        <v>23554</v>
      </c>
    </row>
    <row r="82" spans="1:7" hidden="1">
      <c r="A82" t="s">
        <v>38</v>
      </c>
      <c r="B82" s="18">
        <f>B81*C$10</f>
        <v>0</v>
      </c>
      <c r="C82" s="18">
        <f>C81*D$10</f>
        <v>0</v>
      </c>
      <c r="D82" s="18">
        <f>D81*E$10</f>
        <v>0</v>
      </c>
      <c r="E82" s="18">
        <f>E81*F$10</f>
        <v>0</v>
      </c>
      <c r="F82" s="18">
        <f>F81*G$10</f>
        <v>0</v>
      </c>
    </row>
    <row r="83" spans="1:7" hidden="1">
      <c r="A83" t="s">
        <v>39</v>
      </c>
      <c r="B83" s="38">
        <f>B82-(C$12*B82)</f>
        <v>0</v>
      </c>
      <c r="C83" s="38">
        <f t="shared" ref="C83:F83" si="4">C82-(D$12*C82)</f>
        <v>0</v>
      </c>
      <c r="D83" s="38">
        <f t="shared" si="4"/>
        <v>0</v>
      </c>
      <c r="E83" s="38">
        <f t="shared" si="4"/>
        <v>0</v>
      </c>
      <c r="F83" s="38">
        <f t="shared" si="4"/>
        <v>0</v>
      </c>
    </row>
    <row r="84" spans="1:7" hidden="1">
      <c r="A84" t="s">
        <v>42</v>
      </c>
      <c r="B84" s="18">
        <f ca="1">B83*EXP(-$B$4*B$42/365.25)</f>
        <v>0</v>
      </c>
      <c r="C84" s="18">
        <f ca="1">C83*EXP(-$B$4*C$42/365.25)</f>
        <v>0</v>
      </c>
      <c r="D84" s="18">
        <f ca="1">D83*EXP(-$B$4*D$42/365.25)</f>
        <v>0</v>
      </c>
      <c r="E84" s="18">
        <f ca="1">E83*EXP(-$B$4*E$42/365.25)</f>
        <v>0</v>
      </c>
      <c r="F84" s="18">
        <f ca="1">F83*EXP(-$B$4*F$42/365.25)</f>
        <v>0</v>
      </c>
      <c r="G84" s="18">
        <f ca="1">SUM(B84:F84)</f>
        <v>0</v>
      </c>
    </row>
    <row r="85" spans="1:7" hidden="1">
      <c r="A85" t="s">
        <v>41</v>
      </c>
      <c r="F85" s="38">
        <f>((1+$D$18)/($B$4-$D$18)*(1-(((1+$D$18)/(1+$B$4))^$B$16)))</f>
        <v>3.7907867694084496</v>
      </c>
      <c r="G85" s="18">
        <f ca="1">F85*F84</f>
        <v>0</v>
      </c>
    </row>
    <row r="86" spans="1:7" hidden="1">
      <c r="A86" t="s">
        <v>40</v>
      </c>
      <c r="B86" s="38"/>
      <c r="F86" s="18">
        <f>F83*EXP($C$18*$B$16)</f>
        <v>0</v>
      </c>
    </row>
    <row r="87" spans="1:7" hidden="1">
      <c r="A87" t="s">
        <v>43</v>
      </c>
      <c r="F87" s="18">
        <f ca="1">F86*EXP(-$B$4*B$48/365.25)</f>
        <v>0</v>
      </c>
      <c r="G87" s="42">
        <f ca="1">F87*B$51</f>
        <v>0</v>
      </c>
    </row>
    <row r="88" spans="1:7" hidden="1">
      <c r="A88" t="s">
        <v>44</v>
      </c>
      <c r="G88" s="18">
        <f ca="1">SUM(G84:G85,G87)</f>
        <v>0</v>
      </c>
    </row>
    <row r="89" spans="1:7" hidden="1">
      <c r="A89" t="s">
        <v>25</v>
      </c>
      <c r="G89" s="43">
        <f ca="1">G88/$G$4</f>
        <v>0</v>
      </c>
    </row>
    <row r="90" spans="1:7" hidden="1"/>
    <row r="91" spans="1:7" hidden="1">
      <c r="A91" s="41" t="s">
        <v>47</v>
      </c>
    </row>
    <row r="92" spans="1:7" hidden="1">
      <c r="A92" t="s">
        <v>37</v>
      </c>
      <c r="B92" s="18">
        <f>$G$3*(1+C$9)</f>
        <v>23554</v>
      </c>
      <c r="C92" s="18">
        <f>B92*(1+D$9)</f>
        <v>23554</v>
      </c>
      <c r="D92" s="18">
        <f>C92*(1+E$9)</f>
        <v>23554</v>
      </c>
      <c r="E92" s="18">
        <f>D92*(1+F$9)</f>
        <v>23554</v>
      </c>
      <c r="F92" s="18">
        <f>E92*(1+G$9)</f>
        <v>23554</v>
      </c>
    </row>
    <row r="93" spans="1:7" hidden="1">
      <c r="A93" t="s">
        <v>38</v>
      </c>
      <c r="B93" s="18">
        <f>B92*C$10</f>
        <v>0</v>
      </c>
      <c r="C93" s="18">
        <f>C92*D$10</f>
        <v>0</v>
      </c>
      <c r="D93" s="18">
        <f>D92*E$10</f>
        <v>0</v>
      </c>
      <c r="E93" s="18">
        <f>E92*F$10</f>
        <v>0</v>
      </c>
      <c r="F93" s="18">
        <f>F92*G$10</f>
        <v>0</v>
      </c>
    </row>
    <row r="94" spans="1:7" hidden="1">
      <c r="A94" t="s">
        <v>39</v>
      </c>
      <c r="B94" s="38">
        <f>B93-(C$12*B93)</f>
        <v>0</v>
      </c>
      <c r="C94" s="38">
        <f t="shared" ref="C94" si="5">C93-(D$12*C93)</f>
        <v>0</v>
      </c>
      <c r="D94" s="38">
        <f t="shared" ref="D94" si="6">D93-(E$12*D93)</f>
        <v>0</v>
      </c>
      <c r="E94" s="38">
        <f t="shared" ref="E94" si="7">E93-(F$12*E93)</f>
        <v>0</v>
      </c>
      <c r="F94" s="38">
        <f t="shared" ref="F94" si="8">F93-(G$12*F93)</f>
        <v>0</v>
      </c>
    </row>
    <row r="95" spans="1:7" hidden="1">
      <c r="A95" t="s">
        <v>42</v>
      </c>
      <c r="B95" s="18">
        <f ca="1">B94*EXP(-$B$4*B$42/365.25)</f>
        <v>0</v>
      </c>
      <c r="C95" s="18">
        <f ca="1">C94*EXP(-$B$4*C$42/365.25)</f>
        <v>0</v>
      </c>
      <c r="D95" s="18">
        <f ca="1">D94*EXP(-$B$4*D$42/365.25)</f>
        <v>0</v>
      </c>
      <c r="E95" s="18">
        <f ca="1">E94*EXP(-$B$4*E$42/365.25)</f>
        <v>0</v>
      </c>
      <c r="F95" s="18">
        <f ca="1">F94*EXP(-$B$4*F$42/365.25)</f>
        <v>0</v>
      </c>
      <c r="G95" s="18">
        <f ca="1">SUM(B95:F95)</f>
        <v>0</v>
      </c>
    </row>
    <row r="96" spans="1:7" hidden="1">
      <c r="A96" t="s">
        <v>41</v>
      </c>
      <c r="F96" s="38">
        <f>((1+$D$17)/($B$4-$D$17)*(1-(((1+$D$17)/(1+$B$4))^$B$16)))</f>
        <v>3.7907867694084496</v>
      </c>
      <c r="G96" s="18">
        <f ca="1">F96*F95</f>
        <v>0</v>
      </c>
    </row>
    <row r="97" spans="1:7" hidden="1">
      <c r="A97" t="s">
        <v>40</v>
      </c>
      <c r="B97" s="38"/>
      <c r="F97" s="18">
        <f>F94*EXP($C$17*$B$16)</f>
        <v>0</v>
      </c>
    </row>
    <row r="98" spans="1:7" hidden="1">
      <c r="A98" t="s">
        <v>43</v>
      </c>
      <c r="F98" s="18">
        <f ca="1">F97*EXP(-$B$4*B$48/365.25)</f>
        <v>0</v>
      </c>
      <c r="G98" s="42">
        <f ca="1">F98*B$51</f>
        <v>0</v>
      </c>
    </row>
    <row r="99" spans="1:7" hidden="1">
      <c r="A99" t="s">
        <v>44</v>
      </c>
      <c r="G99" s="18">
        <f ca="1">SUM(G95:G96,G98)</f>
        <v>0</v>
      </c>
    </row>
    <row r="100" spans="1:7" hidden="1">
      <c r="A100" t="s">
        <v>25</v>
      </c>
      <c r="G100" s="43">
        <f ca="1">G99/$G$4</f>
        <v>0</v>
      </c>
    </row>
    <row r="101" spans="1:7" hidden="1"/>
    <row r="102" spans="1:7" hidden="1">
      <c r="A102" s="41" t="s">
        <v>48</v>
      </c>
    </row>
    <row r="103" spans="1:7" hidden="1">
      <c r="A103" t="s">
        <v>37</v>
      </c>
      <c r="B103" s="18">
        <f>$G$3*(1+C$8)</f>
        <v>23554</v>
      </c>
      <c r="C103" s="18">
        <f>B103*(1+D$8)</f>
        <v>23554</v>
      </c>
      <c r="D103" s="18">
        <f>C103*(1+E$8)</f>
        <v>23554</v>
      </c>
      <c r="E103" s="18">
        <f>D103*(1+F$8)</f>
        <v>23554</v>
      </c>
      <c r="F103" s="18">
        <f>E103*(1+G$8)</f>
        <v>23554</v>
      </c>
    </row>
    <row r="104" spans="1:7" hidden="1">
      <c r="A104" t="s">
        <v>38</v>
      </c>
      <c r="B104" s="18">
        <f>B103*C$11</f>
        <v>0</v>
      </c>
      <c r="C104" s="18">
        <f>C103*D$11</f>
        <v>0</v>
      </c>
      <c r="D104" s="18">
        <f>D103*E$11</f>
        <v>0</v>
      </c>
      <c r="E104" s="18">
        <f>E103*F$11</f>
        <v>0</v>
      </c>
      <c r="F104" s="18">
        <f>F103*G$11</f>
        <v>0</v>
      </c>
    </row>
    <row r="105" spans="1:7" hidden="1">
      <c r="A105" t="s">
        <v>39</v>
      </c>
      <c r="B105" s="38">
        <f>B104-(C$12*B104)</f>
        <v>0</v>
      </c>
      <c r="C105" s="38">
        <f t="shared" ref="C105" si="9">C104-(D$12*C104)</f>
        <v>0</v>
      </c>
      <c r="D105" s="38">
        <f t="shared" ref="D105" si="10">D104-(E$12*D104)</f>
        <v>0</v>
      </c>
      <c r="E105" s="38">
        <f t="shared" ref="E105" si="11">E104-(F$12*E104)</f>
        <v>0</v>
      </c>
      <c r="F105" s="38">
        <f t="shared" ref="F105" si="12">F104-(G$12*F104)</f>
        <v>0</v>
      </c>
    </row>
    <row r="106" spans="1:7" hidden="1">
      <c r="A106" t="s">
        <v>42</v>
      </c>
      <c r="B106" s="18">
        <f ca="1">B105*EXP(-$B$4*B$42/365.25)</f>
        <v>0</v>
      </c>
      <c r="C106" s="18">
        <f ca="1">C105*EXP(-$B$4*C$42/365.25)</f>
        <v>0</v>
      </c>
      <c r="D106" s="18">
        <f ca="1">D105*EXP(-$B$4*D$42/365.25)</f>
        <v>0</v>
      </c>
      <c r="E106" s="18">
        <f ca="1">E105*EXP(-$B$4*E$42/365.25)</f>
        <v>0</v>
      </c>
      <c r="F106" s="18">
        <f ca="1">F105*EXP(-$B$4*F$42/365.25)</f>
        <v>0</v>
      </c>
      <c r="G106" s="18">
        <f ca="1">SUM(B106:F106)</f>
        <v>0</v>
      </c>
    </row>
    <row r="107" spans="1:7" hidden="1">
      <c r="A107" t="s">
        <v>41</v>
      </c>
      <c r="F107" s="38">
        <f>((1+$D$18)/($B$4-$D$18)*(1-(((1+$D$18)/(1+$B$4))^$B$16)))</f>
        <v>3.7907867694084496</v>
      </c>
      <c r="G107" s="18">
        <f ca="1">F107*F106</f>
        <v>0</v>
      </c>
    </row>
    <row r="108" spans="1:7" hidden="1">
      <c r="A108" t="s">
        <v>40</v>
      </c>
      <c r="B108" s="38"/>
      <c r="F108" s="18">
        <f>F105*EXP($C$18*$B$16)</f>
        <v>0</v>
      </c>
    </row>
    <row r="109" spans="1:7" hidden="1">
      <c r="A109" t="s">
        <v>43</v>
      </c>
      <c r="F109" s="18">
        <f ca="1">F108*EXP(-$B$4*B$48/365.25)</f>
        <v>0</v>
      </c>
      <c r="G109" s="42">
        <f ca="1">F109*B$51</f>
        <v>0</v>
      </c>
    </row>
    <row r="110" spans="1:7" hidden="1">
      <c r="A110" t="s">
        <v>44</v>
      </c>
      <c r="G110" s="18">
        <f ca="1">SUM(G106:G107,G109)</f>
        <v>0</v>
      </c>
    </row>
    <row r="111" spans="1:7" hidden="1">
      <c r="A111" t="s">
        <v>25</v>
      </c>
      <c r="G111" s="43">
        <f ca="1">G110/$G$4</f>
        <v>0</v>
      </c>
    </row>
    <row r="112" spans="1:7" hidden="1"/>
    <row r="113" spans="1:7" hidden="1">
      <c r="A113" s="41" t="s">
        <v>49</v>
      </c>
    </row>
    <row r="114" spans="1:7" hidden="1">
      <c r="A114" t="s">
        <v>37</v>
      </c>
      <c r="B114" s="18">
        <f>$G$3*(1+C$8)</f>
        <v>23554</v>
      </c>
      <c r="C114" s="18">
        <f>B114*(1+D$8)</f>
        <v>23554</v>
      </c>
      <c r="D114" s="18">
        <f>C114*(1+E$8)</f>
        <v>23554</v>
      </c>
      <c r="E114" s="18">
        <f>D114*(1+F$8)</f>
        <v>23554</v>
      </c>
      <c r="F114" s="18">
        <f>E114*(1+G$8)</f>
        <v>23554</v>
      </c>
    </row>
    <row r="115" spans="1:7" hidden="1">
      <c r="A115" t="s">
        <v>38</v>
      </c>
      <c r="B115" s="18">
        <f>B114*C$11</f>
        <v>0</v>
      </c>
      <c r="C115" s="18">
        <f>C114*D$11</f>
        <v>0</v>
      </c>
      <c r="D115" s="18">
        <f>D114*E$11</f>
        <v>0</v>
      </c>
      <c r="E115" s="18">
        <f>E114*F$11</f>
        <v>0</v>
      </c>
      <c r="F115" s="18">
        <f>F114*G$11</f>
        <v>0</v>
      </c>
    </row>
    <row r="116" spans="1:7" hidden="1">
      <c r="A116" t="s">
        <v>39</v>
      </c>
      <c r="B116" s="38">
        <f>B115-(C$12*B115)</f>
        <v>0</v>
      </c>
      <c r="C116" s="38">
        <f t="shared" ref="C116" si="13">C115-(D$12*C115)</f>
        <v>0</v>
      </c>
      <c r="D116" s="38">
        <f t="shared" ref="D116" si="14">D115-(E$12*D115)</f>
        <v>0</v>
      </c>
      <c r="E116" s="38">
        <f t="shared" ref="E116" si="15">E115-(F$12*E115)</f>
        <v>0</v>
      </c>
      <c r="F116" s="38">
        <f t="shared" ref="F116" si="16">F115-(G$12*F115)</f>
        <v>0</v>
      </c>
    </row>
    <row r="117" spans="1:7" hidden="1">
      <c r="A117" t="s">
        <v>42</v>
      </c>
      <c r="B117" s="18">
        <f ca="1">B116*EXP(-$B$4*B$42/365.25)</f>
        <v>0</v>
      </c>
      <c r="C117" s="18">
        <f ca="1">C116*EXP(-$B$4*C$42/365.25)</f>
        <v>0</v>
      </c>
      <c r="D117" s="18">
        <f ca="1">D116*EXP(-$B$4*D$42/365.25)</f>
        <v>0</v>
      </c>
      <c r="E117" s="18">
        <f ca="1">E116*EXP(-$B$4*E$42/365.25)</f>
        <v>0</v>
      </c>
      <c r="F117" s="18">
        <f ca="1">F116*EXP(-$B$4*F$42/365.25)</f>
        <v>0</v>
      </c>
      <c r="G117" s="18">
        <f ca="1">SUM(B117:F117)</f>
        <v>0</v>
      </c>
    </row>
    <row r="118" spans="1:7" hidden="1">
      <c r="A118" t="s">
        <v>41</v>
      </c>
      <c r="F118" s="38">
        <f>((1+$D$17)/($B$4-$D$17)*(1-(((1+$D$17)/(1+$B$4))^$B$16)))</f>
        <v>3.7907867694084496</v>
      </c>
      <c r="G118" s="18">
        <f ca="1">F118*F117</f>
        <v>0</v>
      </c>
    </row>
    <row r="119" spans="1:7" hidden="1">
      <c r="A119" t="s">
        <v>40</v>
      </c>
      <c r="B119" s="38"/>
      <c r="F119" s="18">
        <f>F116*EXP($C$17*$B$16)</f>
        <v>0</v>
      </c>
    </row>
    <row r="120" spans="1:7" hidden="1">
      <c r="A120" t="s">
        <v>43</v>
      </c>
      <c r="F120" s="18">
        <f ca="1">F119*EXP(-$B$4*B$48/365.25)</f>
        <v>0</v>
      </c>
      <c r="G120" s="42">
        <f ca="1">F120*B$51</f>
        <v>0</v>
      </c>
    </row>
    <row r="121" spans="1:7" hidden="1">
      <c r="A121" t="s">
        <v>44</v>
      </c>
      <c r="G121" s="18">
        <f ca="1">SUM(G117:G118,G120)</f>
        <v>0</v>
      </c>
    </row>
    <row r="122" spans="1:7" hidden="1">
      <c r="A122" t="s">
        <v>25</v>
      </c>
      <c r="G122" s="43">
        <f ca="1">G121/$G$4</f>
        <v>0</v>
      </c>
    </row>
    <row r="123" spans="1:7" hidden="1"/>
    <row r="124" spans="1:7" hidden="1">
      <c r="A124" s="41" t="s">
        <v>50</v>
      </c>
    </row>
    <row r="125" spans="1:7" hidden="1">
      <c r="A125" t="s">
        <v>37</v>
      </c>
      <c r="B125" s="18">
        <f>$G$3*(1+C$8)</f>
        <v>23554</v>
      </c>
      <c r="C125" s="18">
        <f>B125*(1+D$8)</f>
        <v>23554</v>
      </c>
      <c r="D125" s="18">
        <f>C125*(1+E$8)</f>
        <v>23554</v>
      </c>
      <c r="E125" s="18">
        <f>D125*(1+F$8)</f>
        <v>23554</v>
      </c>
      <c r="F125" s="18">
        <f>E125*(1+G$8)</f>
        <v>23554</v>
      </c>
    </row>
    <row r="126" spans="1:7" hidden="1">
      <c r="A126" t="s">
        <v>38</v>
      </c>
      <c r="B126" s="18">
        <f>B125*C$10</f>
        <v>0</v>
      </c>
      <c r="C126" s="18">
        <f>C125*D$10</f>
        <v>0</v>
      </c>
      <c r="D126" s="18">
        <f>D125*E$10</f>
        <v>0</v>
      </c>
      <c r="E126" s="18">
        <f>E125*F$10</f>
        <v>0</v>
      </c>
      <c r="F126" s="18">
        <f>F125*G$10</f>
        <v>0</v>
      </c>
    </row>
    <row r="127" spans="1:7" hidden="1">
      <c r="A127" t="s">
        <v>39</v>
      </c>
      <c r="B127" s="38">
        <f>B126-(C$12*B126)</f>
        <v>0</v>
      </c>
      <c r="C127" s="38">
        <f t="shared" ref="C127" si="17">C126-(D$12*C126)</f>
        <v>0</v>
      </c>
      <c r="D127" s="38">
        <f t="shared" ref="D127" si="18">D126-(E$12*D126)</f>
        <v>0</v>
      </c>
      <c r="E127" s="38">
        <f t="shared" ref="E127" si="19">E126-(F$12*E126)</f>
        <v>0</v>
      </c>
      <c r="F127" s="38">
        <f t="shared" ref="F127" si="20">F126-(G$12*F126)</f>
        <v>0</v>
      </c>
    </row>
    <row r="128" spans="1:7" hidden="1">
      <c r="A128" t="s">
        <v>42</v>
      </c>
      <c r="B128" s="18">
        <f ca="1">B127*EXP(-$B$4*B$42/365.25)</f>
        <v>0</v>
      </c>
      <c r="C128" s="18">
        <f ca="1">C127*EXP(-$B$4*C$42/365.25)</f>
        <v>0</v>
      </c>
      <c r="D128" s="18">
        <f ca="1">D127*EXP(-$B$4*D$42/365.25)</f>
        <v>0</v>
      </c>
      <c r="E128" s="18">
        <f ca="1">E127*EXP(-$B$4*E$42/365.25)</f>
        <v>0</v>
      </c>
      <c r="F128" s="18">
        <f ca="1">F127*EXP(-$B$4*F$42/365.25)</f>
        <v>0</v>
      </c>
      <c r="G128" s="18">
        <f ca="1">SUM(B128:F128)</f>
        <v>0</v>
      </c>
    </row>
    <row r="129" spans="1:11" hidden="1">
      <c r="A129" t="s">
        <v>41</v>
      </c>
      <c r="F129" s="38">
        <f>((1+$D$18)/($B$4-$D$18)*(1-(((1+$D$18)/(1+$B$4))^$B$16)))</f>
        <v>3.7907867694084496</v>
      </c>
      <c r="G129" s="18">
        <f ca="1">F129*F128</f>
        <v>0</v>
      </c>
    </row>
    <row r="130" spans="1:11" hidden="1">
      <c r="A130" t="s">
        <v>40</v>
      </c>
      <c r="B130" s="38"/>
      <c r="F130" s="18">
        <f>F127*EXP($C$18*$B$16)</f>
        <v>0</v>
      </c>
    </row>
    <row r="131" spans="1:11" hidden="1">
      <c r="A131" t="s">
        <v>43</v>
      </c>
      <c r="F131" s="18">
        <f ca="1">F130*EXP(-$B$4*B$48/365.25)</f>
        <v>0</v>
      </c>
      <c r="G131" s="42">
        <f ca="1">F131*B$51</f>
        <v>0</v>
      </c>
    </row>
    <row r="132" spans="1:11" hidden="1">
      <c r="A132" t="s">
        <v>44</v>
      </c>
      <c r="G132" s="18">
        <f ca="1">SUM(G128:G129,G131)</f>
        <v>0</v>
      </c>
    </row>
    <row r="133" spans="1:11" hidden="1">
      <c r="A133" t="s">
        <v>25</v>
      </c>
      <c r="G133" s="43">
        <f ca="1">G132/$G$4</f>
        <v>0</v>
      </c>
    </row>
    <row r="134" spans="1:11" hidden="1"/>
    <row r="135" spans="1:11" hidden="1">
      <c r="A135" s="41" t="s">
        <v>49</v>
      </c>
    </row>
    <row r="136" spans="1:11" hidden="1">
      <c r="A136" t="s">
        <v>37</v>
      </c>
      <c r="B136" s="18">
        <f>$G$3*(1+C$8)</f>
        <v>23554</v>
      </c>
      <c r="C136" s="18">
        <f>B136*(1+D$8)</f>
        <v>23554</v>
      </c>
      <c r="D136" s="18">
        <f>C136*(1+E$8)</f>
        <v>23554</v>
      </c>
      <c r="E136" s="18">
        <f>D136*(1+F$8)</f>
        <v>23554</v>
      </c>
      <c r="F136" s="18">
        <f>E136*(1+G$8)</f>
        <v>23554</v>
      </c>
    </row>
    <row r="137" spans="1:11" hidden="1">
      <c r="A137" t="s">
        <v>38</v>
      </c>
      <c r="B137" s="18">
        <f>B136*C$10</f>
        <v>0</v>
      </c>
      <c r="C137" s="18">
        <f>C136*D$10</f>
        <v>0</v>
      </c>
      <c r="D137" s="18">
        <f>D136*E$10</f>
        <v>0</v>
      </c>
      <c r="E137" s="18">
        <f>E136*F$10</f>
        <v>0</v>
      </c>
      <c r="F137" s="18">
        <f>F136*G$10</f>
        <v>0</v>
      </c>
    </row>
    <row r="138" spans="1:11" hidden="1">
      <c r="A138" t="s">
        <v>39</v>
      </c>
      <c r="B138" s="38">
        <f>B137-(C$12*B137)</f>
        <v>0</v>
      </c>
      <c r="C138" s="38">
        <f t="shared" ref="C138" si="21">C137-(D$12*C137)</f>
        <v>0</v>
      </c>
      <c r="D138" s="38">
        <f t="shared" ref="D138" si="22">D137-(E$12*D137)</f>
        <v>0</v>
      </c>
      <c r="E138" s="38">
        <f t="shared" ref="E138" si="23">E137-(F$12*E137)</f>
        <v>0</v>
      </c>
      <c r="F138" s="38">
        <f t="shared" ref="F138" si="24">F137-(G$12*F137)</f>
        <v>0</v>
      </c>
    </row>
    <row r="139" spans="1:11" hidden="1">
      <c r="A139" t="s">
        <v>42</v>
      </c>
      <c r="B139" s="18">
        <f ca="1">B138*EXP(-$B$4*B$42/365.25)</f>
        <v>0</v>
      </c>
      <c r="C139" s="18">
        <f ca="1">C138*EXP(-$B$4*C$42/365.25)</f>
        <v>0</v>
      </c>
      <c r="D139" s="18">
        <f ca="1">D138*EXP(-$B$4*D$42/365.25)</f>
        <v>0</v>
      </c>
      <c r="E139" s="18">
        <f ca="1">E138*EXP(-$B$4*E$42/365.25)</f>
        <v>0</v>
      </c>
      <c r="F139" s="18">
        <f ca="1">F138*EXP(-$B$4*F$42/365.25)</f>
        <v>0</v>
      </c>
      <c r="G139" s="18">
        <f ca="1">SUM(B139:F139)</f>
        <v>0</v>
      </c>
      <c r="H139" s="18"/>
      <c r="I139" s="18"/>
      <c r="J139" s="18"/>
      <c r="K139" s="18"/>
    </row>
    <row r="140" spans="1:11" hidden="1">
      <c r="A140" t="s">
        <v>41</v>
      </c>
      <c r="F140" s="38">
        <f>((1+$D$17)/($B$4-$D$17)*(1-(((1+$D$17)/(1+$B$4))^$B$16)))</f>
        <v>3.7907867694084496</v>
      </c>
      <c r="G140" s="18">
        <f ca="1">F140*F139</f>
        <v>0</v>
      </c>
    </row>
    <row r="141" spans="1:11" hidden="1">
      <c r="A141" t="s">
        <v>40</v>
      </c>
      <c r="B141" s="38"/>
      <c r="F141" s="18">
        <f>F138*EXP($C$17*$B$16)</f>
        <v>0</v>
      </c>
    </row>
    <row r="142" spans="1:11" hidden="1">
      <c r="A142" t="s">
        <v>43</v>
      </c>
      <c r="F142" s="18">
        <f ca="1">F141*EXP(-$B$4*B$48/365.25)</f>
        <v>0</v>
      </c>
      <c r="G142" s="42">
        <f ca="1">F142*B$51</f>
        <v>0</v>
      </c>
    </row>
    <row r="143" spans="1:11" hidden="1">
      <c r="A143" t="s">
        <v>44</v>
      </c>
      <c r="G143" s="18">
        <f ca="1">SUM(G139:G140,G142)</f>
        <v>0</v>
      </c>
    </row>
    <row r="144" spans="1:11" hidden="1">
      <c r="A144" t="s">
        <v>25</v>
      </c>
      <c r="G144" s="43">
        <f ca="1">G143/$G$4</f>
        <v>0</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4.25"/>
  <cols>
    <col min="1" max="5" width="6.265625" bestFit="1" customWidth="1"/>
    <col min="6" max="7" width="11" bestFit="1" customWidth="1"/>
    <col min="8" max="8" width="6.1328125" bestFit="1" customWidth="1"/>
    <col min="9" max="10" width="11" bestFit="1" customWidth="1"/>
    <col min="11" max="11" width="6.1328125" bestFit="1" customWidth="1"/>
    <col min="12" max="13" width="11" bestFit="1" customWidth="1"/>
    <col min="14" max="14" width="6.1328125" bestFit="1" customWidth="1"/>
    <col min="15" max="16" width="11" bestFit="1" customWidth="1"/>
    <col min="17" max="17" width="6.1328125" bestFit="1" customWidth="1"/>
    <col min="18" max="19" width="11" bestFit="1" customWidth="1"/>
    <col min="20" max="20" width="6.1328125" bestFit="1" customWidth="1"/>
    <col min="21" max="22" width="11" bestFit="1" customWidth="1"/>
    <col min="23" max="23" width="6.1328125" bestFit="1" customWidth="1"/>
    <col min="24" max="25" width="11" bestFit="1" customWidth="1"/>
    <col min="26" max="26" width="6.1328125" bestFit="1" customWidth="1"/>
    <col min="27" max="28" width="11" bestFit="1" customWidth="1"/>
    <col min="29" max="29" width="6.1328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5"/>
  <sheetViews>
    <sheetView showGridLines="0" zoomScaleNormal="100" workbookViewId="0">
      <selection activeCell="A34" sqref="A34"/>
    </sheetView>
  </sheetViews>
  <sheetFormatPr defaultRowHeight="14.25"/>
  <cols>
    <col min="1" max="1" width="38.73046875" bestFit="1" customWidth="1"/>
    <col min="2" max="7" width="11.73046875" customWidth="1"/>
    <col min="8" max="11" width="10.73046875" customWidth="1"/>
    <col min="12" max="12" width="11.59765625" bestFit="1" customWidth="1"/>
  </cols>
  <sheetData>
    <row r="1" spans="1:11" s="9" customFormat="1" ht="14.6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39355</v>
      </c>
      <c r="C2" s="106">
        <f>DATE(YEAR('Valuation Model'!$B3)+C1,MONTH('Valuation Model'!$B3),DAY('Valuation Model'!$B3))</f>
        <v>39721</v>
      </c>
      <c r="D2" s="106">
        <f>DATE(YEAR('Valuation Model'!$B3)+D1,MONTH('Valuation Model'!$B3),DAY('Valuation Model'!$B3))</f>
        <v>40086</v>
      </c>
      <c r="E2" s="106">
        <f>DATE(YEAR('Valuation Model'!$B3)+E1,MONTH('Valuation Model'!$B3),DAY('Valuation Model'!$B3))</f>
        <v>40451</v>
      </c>
      <c r="F2" s="106">
        <f>DATE(YEAR('Valuation Model'!$B3)+F1,MONTH('Valuation Model'!$B3),DAY('Valuation Model'!$B3))</f>
        <v>40816</v>
      </c>
      <c r="G2" s="106">
        <f>DATE(YEAR('Valuation Model'!$B3)+G1,MONTH('Valuation Model'!$B3),DAY('Valuation Model'!$B3))</f>
        <v>41182</v>
      </c>
      <c r="H2" s="106">
        <f>DATE(YEAR('Valuation Model'!$B3)+H1,MONTH('Valuation Model'!$B3),DAY('Valuation Model'!$B3))</f>
        <v>41547</v>
      </c>
      <c r="I2" s="106">
        <f>DATE(YEAR('Valuation Model'!$B3)+I1,MONTH('Valuation Model'!$B3),DAY('Valuation Model'!$B3))</f>
        <v>41912</v>
      </c>
      <c r="J2" s="106">
        <f>DATE(YEAR('Valuation Model'!$B3)+J1,MONTH('Valuation Model'!$B3),DAY('Valuation Model'!$B3))</f>
        <v>42277</v>
      </c>
      <c r="K2" s="106">
        <f>DATE(YEAR('Valuation Model'!$B3)+K1,MONTH('Valuation Model'!$B3),DAY('Valuation Model'!$B3))</f>
        <v>42643</v>
      </c>
    </row>
    <row r="3" spans="1:11">
      <c r="A3" s="1" t="s">
        <v>37</v>
      </c>
      <c r="B3" s="107">
        <v>8871</v>
      </c>
      <c r="C3" s="107">
        <v>11142</v>
      </c>
      <c r="D3" s="107">
        <v>10416</v>
      </c>
      <c r="E3" s="107">
        <v>10982</v>
      </c>
      <c r="F3" s="107">
        <v>14957</v>
      </c>
      <c r="G3" s="107">
        <v>19121</v>
      </c>
      <c r="H3" s="107">
        <v>24866</v>
      </c>
      <c r="I3" s="107">
        <v>26487</v>
      </c>
      <c r="J3" s="107">
        <v>25281</v>
      </c>
      <c r="K3" s="107">
        <v>23554</v>
      </c>
    </row>
    <row r="4" spans="1:11">
      <c r="A4" s="108" t="s">
        <v>131</v>
      </c>
      <c r="B4" s="108"/>
      <c r="C4" s="109">
        <f t="shared" ref="C4:F4" si="0">IFERROR(C3/B3-1,"")</f>
        <v>0.25600270544470738</v>
      </c>
      <c r="D4" s="109">
        <f t="shared" si="0"/>
        <v>-6.515885837372104E-2</v>
      </c>
      <c r="E4" s="109">
        <f t="shared" si="0"/>
        <v>5.4339477726574437E-2</v>
      </c>
      <c r="F4" s="109">
        <f t="shared" si="0"/>
        <v>0.3619559278819886</v>
      </c>
      <c r="G4" s="109">
        <f>IFERROR(G3/F3-1,"")</f>
        <v>0.27839807448017662</v>
      </c>
      <c r="H4" s="109">
        <f t="shared" ref="H4:K4" si="1">IFERROR(H3/G3-1,"")</f>
        <v>0.30045499712358148</v>
      </c>
      <c r="I4" s="109">
        <f t="shared" si="1"/>
        <v>6.5189415265824779E-2</v>
      </c>
      <c r="J4" s="109">
        <f t="shared" si="1"/>
        <v>-4.5531770302412511E-2</v>
      </c>
      <c r="K4" s="109">
        <f t="shared" si="1"/>
        <v>-6.8312171195759608E-2</v>
      </c>
    </row>
    <row r="5" spans="1:11">
      <c r="A5" s="108" t="s">
        <v>132</v>
      </c>
      <c r="B5" s="108"/>
      <c r="C5" s="108"/>
      <c r="D5" s="108"/>
      <c r="E5" s="109">
        <f>IFERROR(SUM(C3:E3)/SUM(B3:D3)-1,"")</f>
        <v>6.9374609747280491E-2</v>
      </c>
      <c r="F5" s="109">
        <f t="shared" ref="F5:K5" si="2">IFERROR(SUM(D3:F3)/SUM(C3:E3)-1,"")</f>
        <v>0.11724031960663805</v>
      </c>
      <c r="G5" s="109">
        <f t="shared" si="2"/>
        <v>0.23944436803740898</v>
      </c>
      <c r="H5" s="109">
        <f t="shared" si="2"/>
        <v>0.30812250332889479</v>
      </c>
      <c r="I5" s="109">
        <f t="shared" si="2"/>
        <v>0.19560939196525506</v>
      </c>
      <c r="J5" s="109">
        <f t="shared" si="2"/>
        <v>8.7408122144337019E-2</v>
      </c>
      <c r="K5" s="109">
        <f t="shared" si="2"/>
        <v>-1.7120338231072396E-2</v>
      </c>
    </row>
    <row r="6" spans="1:11">
      <c r="A6" s="108" t="s">
        <v>133</v>
      </c>
      <c r="B6" s="108"/>
      <c r="C6" s="108"/>
      <c r="D6" s="108"/>
      <c r="E6" s="108"/>
      <c r="F6" s="110"/>
      <c r="G6" s="109">
        <f>IFERROR(SUM(C3:G3)/SUM(B3:F3)-1,"")</f>
        <v>0.18184076071529942</v>
      </c>
      <c r="H6" s="109">
        <f t="shared" ref="H6:K6" si="3">IFERROR(SUM(D3:H3)/SUM(C3:G3)-1,"")</f>
        <v>0.20601038758293555</v>
      </c>
      <c r="I6" s="109">
        <f t="shared" si="3"/>
        <v>0.20003236165392946</v>
      </c>
      <c r="J6" s="109">
        <f t="shared" si="3"/>
        <v>0.14830987522429551</v>
      </c>
      <c r="K6" s="109">
        <f t="shared" si="3"/>
        <v>7.7651925717176162E-2</v>
      </c>
    </row>
    <row r="8" spans="1:11" s="9" customFormat="1" ht="14.65" thickBot="1">
      <c r="A8" s="59" t="s">
        <v>134</v>
      </c>
      <c r="B8" s="111">
        <f t="shared" ref="B8:J8" si="4">B2</f>
        <v>39355</v>
      </c>
      <c r="C8" s="111">
        <f t="shared" si="4"/>
        <v>39721</v>
      </c>
      <c r="D8" s="111">
        <f t="shared" si="4"/>
        <v>40086</v>
      </c>
      <c r="E8" s="111">
        <f t="shared" si="4"/>
        <v>40451</v>
      </c>
      <c r="F8" s="111">
        <f t="shared" si="4"/>
        <v>40816</v>
      </c>
      <c r="G8" s="111">
        <f t="shared" si="4"/>
        <v>41182</v>
      </c>
      <c r="H8" s="111">
        <f t="shared" si="4"/>
        <v>41547</v>
      </c>
      <c r="I8" s="111">
        <f t="shared" si="4"/>
        <v>41912</v>
      </c>
      <c r="J8" s="111">
        <f t="shared" si="4"/>
        <v>42277</v>
      </c>
      <c r="K8" s="111">
        <f>K2</f>
        <v>42643</v>
      </c>
    </row>
    <row r="9" spans="1:11">
      <c r="A9" s="112" t="s">
        <v>135</v>
      </c>
      <c r="B9" s="113">
        <v>3811</v>
      </c>
      <c r="C9" s="113">
        <v>3558</v>
      </c>
      <c r="D9" s="113">
        <v>7172</v>
      </c>
      <c r="E9" s="113">
        <v>4076</v>
      </c>
      <c r="F9" s="113">
        <v>4900</v>
      </c>
      <c r="G9" s="113">
        <v>5998</v>
      </c>
      <c r="H9" s="113">
        <v>8778</v>
      </c>
      <c r="I9" s="113">
        <v>8887</v>
      </c>
      <c r="J9" s="113">
        <v>5506</v>
      </c>
      <c r="K9" s="113">
        <v>7400</v>
      </c>
    </row>
    <row r="10" spans="1:11">
      <c r="A10" s="114" t="s">
        <v>136</v>
      </c>
      <c r="B10" s="113">
        <v>-393.55200000000013</v>
      </c>
      <c r="C10" s="113">
        <v>-478.51229999999987</v>
      </c>
      <c r="D10" s="113">
        <v>-626.83259999999973</v>
      </c>
      <c r="E10" s="113">
        <v>-673.61700000000019</v>
      </c>
      <c r="F10" s="113">
        <v>-1102.0437000000002</v>
      </c>
      <c r="G10" s="113">
        <v>-914.86200000000008</v>
      </c>
      <c r="H10" s="113">
        <v>-1029.0504000000001</v>
      </c>
      <c r="I10" s="113">
        <v>-1169.0658000000003</v>
      </c>
      <c r="J10" s="113">
        <v>-1213.5617000000002</v>
      </c>
      <c r="K10" s="113">
        <v>-1448.9031000000004</v>
      </c>
    </row>
    <row r="11" spans="1:11">
      <c r="A11" s="115" t="s">
        <v>137</v>
      </c>
      <c r="B11" s="5">
        <f t="shared" ref="B11:K11" si="5">B9+B10</f>
        <v>3417.4479999999999</v>
      </c>
      <c r="C11" s="5">
        <f t="shared" si="5"/>
        <v>3079.4877000000001</v>
      </c>
      <c r="D11" s="5">
        <f t="shared" si="5"/>
        <v>6545.1674000000003</v>
      </c>
      <c r="E11" s="5">
        <f t="shared" si="5"/>
        <v>3402.3829999999998</v>
      </c>
      <c r="F11" s="5">
        <f t="shared" si="5"/>
        <v>3797.9562999999998</v>
      </c>
      <c r="G11" s="5">
        <f t="shared" si="5"/>
        <v>5083.1379999999999</v>
      </c>
      <c r="H11" s="5">
        <f t="shared" si="5"/>
        <v>7748.9495999999999</v>
      </c>
      <c r="I11" s="5">
        <f t="shared" si="5"/>
        <v>7717.9341999999997</v>
      </c>
      <c r="J11" s="5">
        <f t="shared" si="5"/>
        <v>4292.4382999999998</v>
      </c>
      <c r="K11" s="5">
        <f t="shared" si="5"/>
        <v>5951.0968999999996</v>
      </c>
    </row>
    <row r="12" spans="1:11">
      <c r="A12" s="108" t="s">
        <v>127</v>
      </c>
      <c r="B12" s="109">
        <f t="shared" ref="B12:K12" si="6">IFERROR(B11/B$3,"")</f>
        <v>0.38523819186112052</v>
      </c>
      <c r="C12" s="109">
        <f t="shared" si="6"/>
        <v>0.27638554119547659</v>
      </c>
      <c r="D12" s="109">
        <f t="shared" si="6"/>
        <v>0.6283762864823349</v>
      </c>
      <c r="E12" s="109">
        <f t="shared" si="6"/>
        <v>0.30981451466035331</v>
      </c>
      <c r="F12" s="109">
        <f t="shared" si="6"/>
        <v>0.25392500501437454</v>
      </c>
      <c r="G12" s="109">
        <f t="shared" si="6"/>
        <v>0.26584059411118666</v>
      </c>
      <c r="H12" s="109">
        <f t="shared" si="6"/>
        <v>0.31162831175098527</v>
      </c>
      <c r="I12" s="109">
        <f t="shared" si="6"/>
        <v>0.29138574394986216</v>
      </c>
      <c r="J12" s="109">
        <f t="shared" si="6"/>
        <v>0.16978910248803447</v>
      </c>
      <c r="K12" s="109">
        <f t="shared" si="6"/>
        <v>0.2526575910673346</v>
      </c>
    </row>
    <row r="13" spans="1:11">
      <c r="A13" s="108" t="s">
        <v>138</v>
      </c>
      <c r="B13" s="108"/>
      <c r="C13" s="109">
        <f t="shared" ref="C13:F13" si="7">IFERROR(C11/B11-1,"")</f>
        <v>-9.8892594708097858E-2</v>
      </c>
      <c r="D13" s="109">
        <f t="shared" si="7"/>
        <v>1.1254078722249807</v>
      </c>
      <c r="E13" s="109">
        <f t="shared" si="7"/>
        <v>-0.48016868139995939</v>
      </c>
      <c r="F13" s="109">
        <f t="shared" si="7"/>
        <v>0.11626360112897349</v>
      </c>
      <c r="G13" s="109">
        <f>IFERROR(G11/F11-1,"")</f>
        <v>0.33838770077475622</v>
      </c>
      <c r="H13" s="109">
        <f t="shared" ref="H13:K13" si="8">IFERROR(H11/G11-1,"")</f>
        <v>0.52444210643110623</v>
      </c>
      <c r="I13" s="109">
        <f t="shared" si="8"/>
        <v>-4.0025295815577788E-3</v>
      </c>
      <c r="J13" s="109">
        <f t="shared" si="8"/>
        <v>-0.4438358518267751</v>
      </c>
      <c r="K13" s="109">
        <f t="shared" si="8"/>
        <v>0.38641408078014772</v>
      </c>
    </row>
    <row r="14" spans="1:11">
      <c r="A14" s="108" t="s">
        <v>139</v>
      </c>
      <c r="B14" s="108"/>
      <c r="C14" s="108"/>
      <c r="D14" s="108"/>
      <c r="E14" s="109">
        <f>IFERROR(SUM(C11:E11)/SUM(B11:D11)-1,"")</f>
        <v>-1.1551051149105707E-3</v>
      </c>
      <c r="F14" s="109">
        <f t="shared" ref="F14:K14" si="9">IFERROR(SUM(D11:F11)/SUM(C11:E11)-1,"")</f>
        <v>5.515210706261775E-2</v>
      </c>
      <c r="G14" s="109">
        <f t="shared" si="9"/>
        <v>-0.10636416917246139</v>
      </c>
      <c r="H14" s="109">
        <f t="shared" si="9"/>
        <v>0.35385473460353145</v>
      </c>
      <c r="I14" s="109">
        <f t="shared" si="9"/>
        <v>0.2357166297077542</v>
      </c>
      <c r="J14" s="109">
        <f t="shared" si="9"/>
        <v>-3.8476830228958758E-2</v>
      </c>
      <c r="K14" s="109">
        <f t="shared" si="9"/>
        <v>-9.098756986202472E-2</v>
      </c>
    </row>
    <row r="15" spans="1:11">
      <c r="A15" s="108" t="s">
        <v>133</v>
      </c>
      <c r="B15" s="108"/>
      <c r="C15" s="108"/>
      <c r="D15" s="108"/>
      <c r="E15" s="108"/>
      <c r="F15" s="109"/>
      <c r="G15" s="109">
        <f>IFERROR(SUM(C11:G11)/SUM(B11:F11)-1,"")</f>
        <v>8.228700702638525E-2</v>
      </c>
      <c r="H15" s="109">
        <f t="shared" ref="H15:K15" si="10">IFERROR(SUM(D11:H11)/SUM(C11:G11)-1,"")</f>
        <v>0.21313829105761672</v>
      </c>
      <c r="I15" s="109">
        <f t="shared" si="10"/>
        <v>4.412614575879803E-2</v>
      </c>
      <c r="J15" s="109">
        <f t="shared" si="10"/>
        <v>3.2073647502914859E-2</v>
      </c>
      <c r="K15" s="109">
        <f t="shared" si="10"/>
        <v>7.5178397196766777E-2</v>
      </c>
    </row>
    <row r="16" spans="1:11" s="9" customFormat="1">
      <c r="A16"/>
      <c r="B16"/>
      <c r="C16"/>
      <c r="D16"/>
      <c r="E16"/>
      <c r="F16"/>
      <c r="G16"/>
      <c r="H16"/>
      <c r="I16"/>
      <c r="J16"/>
      <c r="K16"/>
    </row>
    <row r="17" spans="1:11" s="9" customFormat="1" ht="14.65" thickBot="1">
      <c r="A17" s="59" t="s">
        <v>140</v>
      </c>
      <c r="B17" s="111">
        <f t="shared" ref="B17:J17" si="11">B2</f>
        <v>39355</v>
      </c>
      <c r="C17" s="111">
        <f t="shared" si="11"/>
        <v>39721</v>
      </c>
      <c r="D17" s="111">
        <f t="shared" si="11"/>
        <v>40086</v>
      </c>
      <c r="E17" s="111">
        <f t="shared" si="11"/>
        <v>40451</v>
      </c>
      <c r="F17" s="111">
        <f t="shared" si="11"/>
        <v>40816</v>
      </c>
      <c r="G17" s="111">
        <f t="shared" si="11"/>
        <v>41182</v>
      </c>
      <c r="H17" s="111">
        <f t="shared" si="11"/>
        <v>41547</v>
      </c>
      <c r="I17" s="111">
        <f t="shared" si="11"/>
        <v>41912</v>
      </c>
      <c r="J17" s="111">
        <f t="shared" si="11"/>
        <v>42277</v>
      </c>
      <c r="K17" s="111">
        <f>K2</f>
        <v>42643</v>
      </c>
    </row>
    <row r="18" spans="1:11">
      <c r="A18" s="112" t="s">
        <v>141</v>
      </c>
      <c r="B18" s="113">
        <v>-818</v>
      </c>
      <c r="C18" s="113">
        <v>-1397</v>
      </c>
      <c r="D18" s="113">
        <v>-761</v>
      </c>
      <c r="E18" s="113">
        <v>-426</v>
      </c>
      <c r="F18" s="113">
        <v>-593</v>
      </c>
      <c r="G18" s="113">
        <v>-1284</v>
      </c>
      <c r="H18" s="113">
        <v>-1048</v>
      </c>
      <c r="I18" s="113">
        <v>-1185</v>
      </c>
      <c r="J18" s="113">
        <v>-994</v>
      </c>
      <c r="K18" s="113">
        <v>-539</v>
      </c>
    </row>
    <row r="19" spans="1:11" s="117" customFormat="1">
      <c r="A19" s="114" t="s">
        <v>178</v>
      </c>
      <c r="B19" s="116">
        <f t="shared" ref="B19:K19" si="12">B18-B10</f>
        <v>-424.44799999999987</v>
      </c>
      <c r="C19" s="116">
        <f t="shared" si="12"/>
        <v>-918.48770000000013</v>
      </c>
      <c r="D19" s="116">
        <f t="shared" si="12"/>
        <v>-134.16740000000027</v>
      </c>
      <c r="E19" s="116">
        <f t="shared" si="12"/>
        <v>247.61700000000019</v>
      </c>
      <c r="F19" s="116">
        <f t="shared" si="12"/>
        <v>509.04370000000017</v>
      </c>
      <c r="G19" s="116">
        <f t="shared" si="12"/>
        <v>-369.13799999999992</v>
      </c>
      <c r="H19" s="116">
        <f t="shared" si="12"/>
        <v>-18.949599999999919</v>
      </c>
      <c r="I19" s="116">
        <f t="shared" si="12"/>
        <v>-15.934199999999691</v>
      </c>
      <c r="J19" s="116">
        <f t="shared" si="12"/>
        <v>219.5617000000002</v>
      </c>
      <c r="K19" s="116">
        <f t="shared" si="12"/>
        <v>909.90310000000045</v>
      </c>
    </row>
    <row r="20" spans="1:11" s="117" customFormat="1">
      <c r="A20" s="114" t="s">
        <v>142</v>
      </c>
      <c r="B20" s="113">
        <v>0</v>
      </c>
      <c r="C20" s="113">
        <v>0</v>
      </c>
      <c r="D20" s="113">
        <v>0</v>
      </c>
      <c r="E20" s="113">
        <v>0</v>
      </c>
      <c r="F20" s="113">
        <v>0</v>
      </c>
      <c r="G20" s="113">
        <v>1925</v>
      </c>
      <c r="H20" s="113">
        <v>0</v>
      </c>
      <c r="I20" s="113">
        <v>825</v>
      </c>
      <c r="J20" s="113">
        <v>266</v>
      </c>
      <c r="K20" s="113">
        <v>248</v>
      </c>
    </row>
    <row r="21" spans="1:11" s="117" customFormat="1">
      <c r="A21" s="114" t="s">
        <v>143</v>
      </c>
      <c r="B21" s="113">
        <v>-249</v>
      </c>
      <c r="C21" s="113">
        <v>-298</v>
      </c>
      <c r="D21" s="113">
        <v>-54</v>
      </c>
      <c r="E21" s="113">
        <v>-94</v>
      </c>
      <c r="F21" s="113">
        <v>-3624</v>
      </c>
      <c r="G21" s="113">
        <v>-833</v>
      </c>
      <c r="H21" s="113">
        <v>-192</v>
      </c>
      <c r="I21" s="113">
        <v>-895</v>
      </c>
      <c r="J21" s="113">
        <v>-3019</v>
      </c>
      <c r="K21" s="113">
        <v>-812</v>
      </c>
    </row>
    <row r="22" spans="1:11">
      <c r="A22" s="112" t="s">
        <v>144</v>
      </c>
      <c r="B22" s="113">
        <v>0</v>
      </c>
      <c r="C22" s="113">
        <v>0</v>
      </c>
      <c r="D22" s="113">
        <v>0</v>
      </c>
      <c r="E22" s="113">
        <v>0</v>
      </c>
      <c r="F22" s="113">
        <v>0</v>
      </c>
      <c r="G22" s="113">
        <v>0</v>
      </c>
      <c r="H22" s="113">
        <v>0</v>
      </c>
      <c r="I22" s="113">
        <v>0</v>
      </c>
      <c r="J22" s="113">
        <v>0</v>
      </c>
      <c r="K22" s="113">
        <v>0</v>
      </c>
    </row>
    <row r="23" spans="1:11">
      <c r="A23" s="112" t="s">
        <v>189</v>
      </c>
      <c r="B23" s="113">
        <v>0</v>
      </c>
      <c r="C23" s="113">
        <v>0</v>
      </c>
      <c r="D23" s="113">
        <v>0</v>
      </c>
      <c r="E23" s="113">
        <v>0</v>
      </c>
      <c r="F23" s="113">
        <v>0</v>
      </c>
      <c r="G23" s="113">
        <v>0</v>
      </c>
      <c r="H23" s="113">
        <v>0</v>
      </c>
      <c r="I23" s="113">
        <v>0</v>
      </c>
      <c r="J23" s="113">
        <v>0</v>
      </c>
      <c r="K23" s="113">
        <v>0</v>
      </c>
    </row>
    <row r="24" spans="1:11">
      <c r="A24" s="118" t="s">
        <v>145</v>
      </c>
      <c r="B24" s="119">
        <v>40.417485339575002</v>
      </c>
      <c r="C24" s="119">
        <v>44.043251606133339</v>
      </c>
      <c r="D24" s="119">
        <v>39.870151083833335</v>
      </c>
      <c r="E24" s="119">
        <v>40.59789388725833</v>
      </c>
      <c r="F24" s="119">
        <v>52.433582172400001</v>
      </c>
      <c r="G24" s="119">
        <v>59.067795043291675</v>
      </c>
      <c r="H24" s="119">
        <v>64.072602066183336</v>
      </c>
      <c r="I24" s="119">
        <v>75.465265779416669</v>
      </c>
      <c r="J24" s="119">
        <v>67.802400977524997</v>
      </c>
      <c r="K24" s="119">
        <v>53.828709373883328</v>
      </c>
    </row>
    <row r="25" spans="1:11">
      <c r="A25" s="120" t="s">
        <v>146</v>
      </c>
      <c r="B25" s="121">
        <v>31</v>
      </c>
      <c r="C25" s="121">
        <v>53</v>
      </c>
      <c r="D25" s="121">
        <v>22</v>
      </c>
      <c r="E25" s="121">
        <v>23</v>
      </c>
      <c r="F25" s="121">
        <v>72</v>
      </c>
      <c r="G25" s="121">
        <v>49</v>
      </c>
      <c r="H25" s="121">
        <v>51</v>
      </c>
      <c r="I25" s="121">
        <v>44</v>
      </c>
      <c r="J25" s="121">
        <v>27</v>
      </c>
      <c r="K25" s="121">
        <v>25</v>
      </c>
    </row>
    <row r="26" spans="1:11">
      <c r="A26" s="122" t="s">
        <v>147</v>
      </c>
      <c r="B26" s="123">
        <v>796</v>
      </c>
      <c r="C26" s="123">
        <v>1592</v>
      </c>
      <c r="D26" s="123">
        <v>721</v>
      </c>
      <c r="E26" s="123">
        <v>734</v>
      </c>
      <c r="F26" s="123">
        <v>2830</v>
      </c>
      <c r="G26" s="123">
        <v>1882</v>
      </c>
      <c r="H26" s="123">
        <v>1756</v>
      </c>
      <c r="I26" s="123">
        <v>1719</v>
      </c>
      <c r="J26" s="123">
        <v>890</v>
      </c>
      <c r="K26" s="123">
        <v>676</v>
      </c>
    </row>
    <row r="27" spans="1:11">
      <c r="A27" s="112" t="s">
        <v>148</v>
      </c>
      <c r="B27" s="124">
        <f t="shared" ref="B27:E27" si="13">-B24*B25+B26</f>
        <v>-456.94204552682504</v>
      </c>
      <c r="C27" s="124">
        <f t="shared" si="13"/>
        <v>-742.29233512506698</v>
      </c>
      <c r="D27" s="124">
        <f t="shared" si="13"/>
        <v>-156.14332384433339</v>
      </c>
      <c r="E27" s="124">
        <f t="shared" si="13"/>
        <v>-199.75155940694162</v>
      </c>
      <c r="F27" s="124">
        <f>-F24*F25+F26</f>
        <v>-945.21791641280015</v>
      </c>
      <c r="G27" s="124">
        <f t="shared" ref="G27:K27" si="14">-G24*G25+G26</f>
        <v>-1012.3219571212921</v>
      </c>
      <c r="H27" s="124">
        <f t="shared" si="14"/>
        <v>-1511.70270537535</v>
      </c>
      <c r="I27" s="124">
        <f t="shared" si="14"/>
        <v>-1601.4716942943332</v>
      </c>
      <c r="J27" s="124">
        <f t="shared" si="14"/>
        <v>-940.66482639317496</v>
      </c>
      <c r="K27" s="124">
        <f t="shared" si="14"/>
        <v>-669.71773434708325</v>
      </c>
    </row>
    <row r="28" spans="1:11">
      <c r="A28" s="1" t="s">
        <v>149</v>
      </c>
      <c r="B28" s="5">
        <f>B19+B20+B21+B22+B23+B27</f>
        <v>-1130.3900455268249</v>
      </c>
      <c r="C28" s="5">
        <f t="shared" ref="C28:K28" si="15">C19+C20+C21+C22+C23+C27</f>
        <v>-1958.7800351250671</v>
      </c>
      <c r="D28" s="5">
        <f t="shared" si="15"/>
        <v>-344.31072384433367</v>
      </c>
      <c r="E28" s="5">
        <f t="shared" si="15"/>
        <v>-46.134559406941435</v>
      </c>
      <c r="F28" s="5">
        <f t="shared" si="15"/>
        <v>-4060.1742164128</v>
      </c>
      <c r="G28" s="5">
        <f t="shared" si="15"/>
        <v>-289.45995712129206</v>
      </c>
      <c r="H28" s="5">
        <f t="shared" si="15"/>
        <v>-1722.6523053753499</v>
      </c>
      <c r="I28" s="5">
        <f t="shared" si="15"/>
        <v>-1687.4058942943329</v>
      </c>
      <c r="J28" s="5">
        <f t="shared" si="15"/>
        <v>-3474.1031263931745</v>
      </c>
      <c r="K28" s="5">
        <f t="shared" si="15"/>
        <v>-323.8146343470828</v>
      </c>
    </row>
    <row r="29" spans="1:11">
      <c r="A29" s="108" t="s">
        <v>150</v>
      </c>
      <c r="B29" s="109">
        <f t="shared" ref="B29:E29" si="16">IFERROR(-B28/B11,"")</f>
        <v>0.33077022548019019</v>
      </c>
      <c r="C29" s="109">
        <f t="shared" si="16"/>
        <v>0.63607334269432769</v>
      </c>
      <c r="D29" s="109">
        <f t="shared" si="16"/>
        <v>5.2605335020817594E-2</v>
      </c>
      <c r="E29" s="109">
        <f t="shared" si="16"/>
        <v>1.355948445749389E-2</v>
      </c>
      <c r="F29" s="109">
        <f>IFERROR(-F28/F11,"")</f>
        <v>1.0690418466407314</v>
      </c>
      <c r="G29" s="109">
        <f t="shared" ref="G29:K29" si="17">IFERROR(-G28/G11,"")</f>
        <v>5.6945130571173175E-2</v>
      </c>
      <c r="H29" s="109">
        <f t="shared" si="17"/>
        <v>0.22230784742429477</v>
      </c>
      <c r="I29" s="109">
        <f t="shared" si="17"/>
        <v>0.21863439756901956</v>
      </c>
      <c r="J29" s="109">
        <f t="shared" si="17"/>
        <v>0.8093542372858743</v>
      </c>
      <c r="K29" s="109">
        <f t="shared" si="17"/>
        <v>5.4412596499156793E-2</v>
      </c>
    </row>
    <row r="31" spans="1:11" s="9" customFormat="1" ht="14.65" thickBot="1">
      <c r="A31" s="59" t="s">
        <v>151</v>
      </c>
      <c r="B31" s="111">
        <f t="shared" ref="B31:J31" si="18">B2</f>
        <v>39355</v>
      </c>
      <c r="C31" s="111">
        <f t="shared" si="18"/>
        <v>39721</v>
      </c>
      <c r="D31" s="111">
        <f t="shared" si="18"/>
        <v>40086</v>
      </c>
      <c r="E31" s="111">
        <f t="shared" si="18"/>
        <v>40451</v>
      </c>
      <c r="F31" s="111">
        <f t="shared" si="18"/>
        <v>40816</v>
      </c>
      <c r="G31" s="111">
        <f t="shared" si="18"/>
        <v>41182</v>
      </c>
      <c r="H31" s="111">
        <f t="shared" si="18"/>
        <v>41547</v>
      </c>
      <c r="I31" s="111">
        <f t="shared" si="18"/>
        <v>41912</v>
      </c>
      <c r="J31" s="111">
        <f t="shared" si="18"/>
        <v>42277</v>
      </c>
      <c r="K31" s="111">
        <f>K2</f>
        <v>42643</v>
      </c>
    </row>
    <row r="32" spans="1:11" ht="14.65" thickBot="1">
      <c r="A32" s="125" t="s">
        <v>152</v>
      </c>
      <c r="B32" s="4">
        <f t="shared" ref="B32:K32" si="19">B11+B28</f>
        <v>2287.057954473175</v>
      </c>
      <c r="C32" s="4">
        <f t="shared" si="19"/>
        <v>1120.707664874933</v>
      </c>
      <c r="D32" s="4">
        <f t="shared" si="19"/>
        <v>6200.8566761556667</v>
      </c>
      <c r="E32" s="4">
        <f t="shared" si="19"/>
        <v>3356.2484405930581</v>
      </c>
      <c r="F32" s="4">
        <f t="shared" si="19"/>
        <v>-262.21791641280015</v>
      </c>
      <c r="G32" s="4">
        <f t="shared" si="19"/>
        <v>4793.6780428787079</v>
      </c>
      <c r="H32" s="4">
        <f t="shared" si="19"/>
        <v>6026.29729462465</v>
      </c>
      <c r="I32" s="4">
        <f t="shared" si="19"/>
        <v>6030.5283057056668</v>
      </c>
      <c r="J32" s="4">
        <f t="shared" si="19"/>
        <v>818.33517360682526</v>
      </c>
      <c r="K32" s="4">
        <f t="shared" si="19"/>
        <v>5627.282265652917</v>
      </c>
    </row>
    <row r="33" spans="1:11" ht="14.65" thickTop="1">
      <c r="A33" s="108" t="s">
        <v>128</v>
      </c>
      <c r="B33" s="109">
        <f t="shared" ref="B33:K33" si="20">IFERROR(B32/B$3,"")</f>
        <v>0.25781286827563688</v>
      </c>
      <c r="C33" s="109">
        <f t="shared" si="20"/>
        <v>0.10058406613488897</v>
      </c>
      <c r="D33" s="109">
        <f t="shared" si="20"/>
        <v>0.59532034141279444</v>
      </c>
      <c r="E33" s="109">
        <f t="shared" si="20"/>
        <v>0.30561358956411017</v>
      </c>
      <c r="F33" s="109">
        <f t="shared" si="20"/>
        <v>-1.753145125444943E-2</v>
      </c>
      <c r="G33" s="109">
        <f t="shared" si="20"/>
        <v>0.2507022667684069</v>
      </c>
      <c r="H33" s="109">
        <f t="shared" si="20"/>
        <v>0.24235089256915668</v>
      </c>
      <c r="I33" s="109">
        <f t="shared" si="20"/>
        <v>0.22767879736118349</v>
      </c>
      <c r="J33" s="109">
        <f t="shared" si="20"/>
        <v>3.23695729443782E-2</v>
      </c>
      <c r="K33" s="109">
        <f t="shared" si="20"/>
        <v>0.23890983551213879</v>
      </c>
    </row>
    <row r="34" spans="1:11">
      <c r="A34" s="108" t="s">
        <v>138</v>
      </c>
      <c r="B34" s="108"/>
      <c r="C34" s="109">
        <f t="shared" ref="C34:F34" si="21">IFERROR(C32/B32-1,"")</f>
        <v>-0.50997845827081867</v>
      </c>
      <c r="D34" s="109">
        <f t="shared" si="21"/>
        <v>4.5329831949062829</v>
      </c>
      <c r="E34" s="109">
        <f t="shared" si="21"/>
        <v>-0.45874439357727181</v>
      </c>
      <c r="F34" s="109">
        <f t="shared" si="21"/>
        <v>-1.0781282795520541</v>
      </c>
      <c r="G34" s="109">
        <f>IFERROR(G32/F32-1,"")</f>
        <v>-19.281275774200701</v>
      </c>
      <c r="H34" s="109">
        <f t="shared" ref="H34:K34" si="22">IFERROR(H32/G32-1,"")</f>
        <v>0.25713434250701739</v>
      </c>
      <c r="I34" s="109">
        <f t="shared" si="22"/>
        <v>7.0209132974419219E-4</v>
      </c>
      <c r="J34" s="109">
        <f t="shared" si="22"/>
        <v>-0.86430124657029239</v>
      </c>
      <c r="K34" s="109">
        <f t="shared" si="22"/>
        <v>5.8765005429872712</v>
      </c>
    </row>
    <row r="35" spans="1:11">
      <c r="A35" s="108" t="s">
        <v>139</v>
      </c>
      <c r="B35" s="108"/>
      <c r="C35" s="108"/>
      <c r="D35" s="108"/>
      <c r="E35" s="109">
        <f>IFERROR(SUM(C32:E32)/SUM(B32:D32)-1,"")</f>
        <v>0.11127406752372804</v>
      </c>
      <c r="F35" s="109">
        <f t="shared" ref="F35" si="23">IFERROR(SUM(D32:F32)/SUM(C32:E32)-1,"")</f>
        <v>-0.12951393787946219</v>
      </c>
      <c r="G35" s="109">
        <f t="shared" ref="G35:K35" si="24">IFERROR(SUM(E32:G32)/SUM(D32:F32)-1,"")</f>
        <v>-0.15139276065944107</v>
      </c>
      <c r="H35" s="109">
        <f t="shared" si="24"/>
        <v>0.33850754389967963</v>
      </c>
      <c r="I35" s="109">
        <f t="shared" si="24"/>
        <v>0.59603057459416964</v>
      </c>
      <c r="J35" s="109">
        <f t="shared" si="24"/>
        <v>-0.23591834128198275</v>
      </c>
      <c r="K35" s="109">
        <f t="shared" si="24"/>
        <v>-3.0991071566224715E-2</v>
      </c>
    </row>
    <row r="36" spans="1:11">
      <c r="A36" s="108" t="s">
        <v>133</v>
      </c>
      <c r="B36" s="108"/>
      <c r="C36" s="108"/>
      <c r="D36" s="108"/>
      <c r="E36" s="108"/>
      <c r="F36" s="109"/>
      <c r="G36" s="109">
        <f>IFERROR(SUM(C32:G32)/SUM(B32:F32)-1,"")</f>
        <v>0.19733044144300904</v>
      </c>
      <c r="H36" s="109">
        <f t="shared" ref="H36" si="25">IFERROR(SUM(D32:H32)/SUM(C32:G32)-1,"")</f>
        <v>0.3225393915537218</v>
      </c>
      <c r="I36" s="109">
        <f t="shared" ref="I36:K36" si="26">IFERROR(SUM(E32:I32)/SUM(D32:H32)-1,"")</f>
        <v>-8.4677869475660028E-3</v>
      </c>
      <c r="J36" s="109">
        <f t="shared" si="26"/>
        <v>-0.12724856071774793</v>
      </c>
      <c r="K36" s="109">
        <f t="shared" si="26"/>
        <v>0.33834827654167765</v>
      </c>
    </row>
    <row r="38" spans="1:11" s="9" customFormat="1" ht="14.65" thickBot="1">
      <c r="A38" s="59" t="s">
        <v>153</v>
      </c>
      <c r="B38" s="126">
        <f t="shared" ref="B38:E38" si="27">B2</f>
        <v>39355</v>
      </c>
      <c r="C38" s="126">
        <f t="shared" si="27"/>
        <v>39721</v>
      </c>
      <c r="D38" s="126">
        <f t="shared" si="27"/>
        <v>40086</v>
      </c>
      <c r="E38" s="126">
        <f t="shared" si="27"/>
        <v>40451</v>
      </c>
      <c r="F38" s="126">
        <f>F2</f>
        <v>40816</v>
      </c>
      <c r="G38" s="126">
        <f t="shared" ref="G38:K38" si="28">G2</f>
        <v>41182</v>
      </c>
      <c r="H38" s="126">
        <f t="shared" si="28"/>
        <v>41547</v>
      </c>
      <c r="I38" s="126">
        <f t="shared" si="28"/>
        <v>41912</v>
      </c>
      <c r="J38" s="126">
        <f t="shared" si="28"/>
        <v>42277</v>
      </c>
      <c r="K38" s="126">
        <f t="shared" si="28"/>
        <v>42643</v>
      </c>
    </row>
    <row r="39" spans="1:11" s="117" customFormat="1" ht="14.65" thickBot="1">
      <c r="A39" s="127" t="s">
        <v>154</v>
      </c>
      <c r="B39" s="128">
        <f>VLOOKUP(B38,'GDP Data'!$A$2:$B$62,2,TRUE)</f>
        <v>14571.9</v>
      </c>
      <c r="C39" s="128">
        <f>VLOOKUP(C38,'GDP Data'!$A$2:$B$62,2,TRUE)</f>
        <v>14843</v>
      </c>
      <c r="D39" s="128">
        <f>VLOOKUP(D38,'GDP Data'!$A$2:$B$62,2,TRUE)</f>
        <v>14384.1</v>
      </c>
      <c r="E39" s="128">
        <f>VLOOKUP(E38,'GDP Data'!$A$2:$B$62,2,TRUE)</f>
        <v>15057.7</v>
      </c>
      <c r="F39" s="128">
        <f>VLOOKUP(F38,'GDP Data'!$A$2:$B$62,2,TRUE)</f>
        <v>15587.1</v>
      </c>
      <c r="G39" s="128">
        <f>VLOOKUP(G38,'GDP Data'!$A$2:$B$62,2,TRUE)</f>
        <v>16268.9</v>
      </c>
      <c r="H39" s="128">
        <f>VLOOKUP(H38,'GDP Data'!$A$2:$B$62,2,TRUE)</f>
        <v>16872.3</v>
      </c>
      <c r="I39" s="128">
        <f>VLOOKUP(I38,'GDP Data'!$A$2:$B$62,2,TRUE)</f>
        <v>17599.8</v>
      </c>
      <c r="J39" s="128">
        <f>VLOOKUP(J38,'GDP Data'!$A$2:$B$62,2,TRUE)</f>
        <v>17665</v>
      </c>
      <c r="K39" s="128">
        <f>VLOOKUP(K38,'GDP Data'!$A$2:$B$62,2,TRUE)</f>
        <v>17665</v>
      </c>
    </row>
    <row r="40" spans="1:11">
      <c r="A40" t="s">
        <v>155</v>
      </c>
      <c r="C40" s="129">
        <f t="shared" ref="C40" si="29">C39/B39-1</f>
        <v>1.86043000569589E-2</v>
      </c>
      <c r="D40" s="129">
        <f t="shared" ref="D40" si="30">D39/C39-1</f>
        <v>-3.091693053964828E-2</v>
      </c>
      <c r="E40" s="129">
        <f t="shared" ref="E40:F40" si="31">E39/D39-1</f>
        <v>4.6829485334501264E-2</v>
      </c>
      <c r="F40" s="129">
        <f t="shared" si="31"/>
        <v>3.5158091873260799E-2</v>
      </c>
      <c r="G40" s="129">
        <f>G39/F39-1</f>
        <v>4.3741298894598657E-2</v>
      </c>
      <c r="H40" s="129">
        <f t="shared" ref="H40:K40" si="32">H39/G39-1</f>
        <v>3.7089170134428251E-2</v>
      </c>
      <c r="I40" s="129">
        <f t="shared" si="32"/>
        <v>4.3118009992709982E-2</v>
      </c>
      <c r="J40" s="129">
        <f t="shared" si="32"/>
        <v>3.7045875521313221E-3</v>
      </c>
      <c r="K40" s="129">
        <f t="shared" si="32"/>
        <v>0</v>
      </c>
    </row>
    <row r="41" spans="1:11">
      <c r="A41" s="130" t="s">
        <v>156</v>
      </c>
      <c r="B41" s="130"/>
      <c r="C41" s="131">
        <f t="shared" ref="C41:F41" si="33">C13</f>
        <v>-9.8892594708097858E-2</v>
      </c>
      <c r="D41" s="131">
        <f t="shared" si="33"/>
        <v>1.1254078722249807</v>
      </c>
      <c r="E41" s="131">
        <f t="shared" si="33"/>
        <v>-0.48016868139995939</v>
      </c>
      <c r="F41" s="131">
        <f t="shared" si="33"/>
        <v>0.11626360112897349</v>
      </c>
      <c r="G41" s="131">
        <f>G13</f>
        <v>0.33838770077475622</v>
      </c>
      <c r="H41" s="131">
        <f t="shared" ref="H41:K41" si="34">H13</f>
        <v>0.52444210643110623</v>
      </c>
      <c r="I41" s="131">
        <f t="shared" si="34"/>
        <v>-4.0025295815577788E-3</v>
      </c>
      <c r="J41" s="131">
        <f t="shared" si="34"/>
        <v>-0.4438358518267751</v>
      </c>
      <c r="K41" s="131">
        <f t="shared" si="34"/>
        <v>0.38641408078014772</v>
      </c>
    </row>
    <row r="42" spans="1:11">
      <c r="A42" t="s">
        <v>157</v>
      </c>
      <c r="D42" s="132"/>
      <c r="E42" s="132">
        <f t="shared" ref="E42" si="35">SUM(C39:E39)/SUM(B39:D39)-1</f>
        <v>1.1091577433274713E-2</v>
      </c>
      <c r="F42" s="132">
        <f t="shared" ref="F42" si="36">SUM(D39:F39)/SUM(C39:E39)-1</f>
        <v>1.6802604957005585E-2</v>
      </c>
      <c r="G42" s="132">
        <f t="shared" ref="G42:J42" si="37">SUM(E39:G39)/SUM(D39:F39)-1</f>
        <v>4.1857562587582775E-2</v>
      </c>
      <c r="H42" s="132">
        <f t="shared" si="37"/>
        <v>3.8679532844350328E-2</v>
      </c>
      <c r="I42" s="132">
        <f t="shared" si="37"/>
        <v>4.1304539661757067E-2</v>
      </c>
      <c r="J42" s="132">
        <f t="shared" si="37"/>
        <v>2.7514238978340932E-2</v>
      </c>
      <c r="K42" s="132">
        <f>SUM(I39:K39)/SUM(H39:J39)-1</f>
        <v>1.520414445759366E-2</v>
      </c>
    </row>
    <row r="43" spans="1:11">
      <c r="A43" s="130" t="s">
        <v>158</v>
      </c>
      <c r="B43" s="130"/>
      <c r="C43" s="130"/>
      <c r="D43" s="131"/>
      <c r="E43" s="131">
        <f t="shared" ref="E43:J43" si="38">E14</f>
        <v>-1.1551051149105707E-3</v>
      </c>
      <c r="F43" s="131">
        <f t="shared" si="38"/>
        <v>5.515210706261775E-2</v>
      </c>
      <c r="G43" s="131">
        <f t="shared" si="38"/>
        <v>-0.10636416917246139</v>
      </c>
      <c r="H43" s="131">
        <f t="shared" si="38"/>
        <v>0.35385473460353145</v>
      </c>
      <c r="I43" s="131">
        <f t="shared" si="38"/>
        <v>0.2357166297077542</v>
      </c>
      <c r="J43" s="131">
        <f t="shared" si="38"/>
        <v>-3.8476830228958758E-2</v>
      </c>
      <c r="K43" s="131">
        <f>K14</f>
        <v>-9.098756986202472E-2</v>
      </c>
    </row>
    <row r="44" spans="1:11">
      <c r="A44" t="s">
        <v>159</v>
      </c>
      <c r="G44" s="132">
        <f t="shared" ref="G44:J44" si="39">SUM(C39:G39)/SUM(B39:F39)-1</f>
        <v>2.279571972414085E-2</v>
      </c>
      <c r="H44" s="132">
        <f t="shared" si="39"/>
        <v>2.6651939564596105E-2</v>
      </c>
      <c r="I44" s="132">
        <f t="shared" si="39"/>
        <v>4.1137212310077498E-2</v>
      </c>
      <c r="J44" s="132">
        <f t="shared" si="39"/>
        <v>3.203630117293188E-2</v>
      </c>
      <c r="K44" s="132">
        <f>SUM(G39:K39)/SUM(F39:J39)-1</f>
        <v>2.4738936888863527E-2</v>
      </c>
    </row>
    <row r="45" spans="1:11">
      <c r="A45" s="130" t="s">
        <v>160</v>
      </c>
      <c r="B45" s="130"/>
      <c r="C45" s="130"/>
      <c r="D45" s="130"/>
      <c r="E45" s="131"/>
      <c r="F45" s="131"/>
      <c r="G45" s="131">
        <f t="shared" ref="G45:J45" si="40">G15</f>
        <v>8.228700702638525E-2</v>
      </c>
      <c r="H45" s="131">
        <f t="shared" si="40"/>
        <v>0.21313829105761672</v>
      </c>
      <c r="I45" s="131">
        <f t="shared" si="40"/>
        <v>4.412614575879803E-2</v>
      </c>
      <c r="J45" s="131">
        <f t="shared" si="40"/>
        <v>3.2073647502914859E-2</v>
      </c>
      <c r="K45" s="131">
        <f>K15</f>
        <v>7.5178397196766777E-2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C5" sqref="C5"/>
    </sheetView>
  </sheetViews>
  <sheetFormatPr defaultRowHeight="14.25"/>
  <cols>
    <col min="9" max="11" width="9.86328125" bestFit="1" customWidth="1"/>
  </cols>
  <sheetData>
    <row r="1" spans="1:11">
      <c r="B1">
        <v>2007</v>
      </c>
      <c r="C1">
        <v>2008</v>
      </c>
      <c r="D1">
        <v>2009</v>
      </c>
      <c r="E1">
        <v>2010</v>
      </c>
      <c r="F1">
        <v>2011</v>
      </c>
      <c r="G1">
        <v>2012</v>
      </c>
      <c r="H1">
        <v>2013</v>
      </c>
      <c r="I1">
        <v>2014</v>
      </c>
      <c r="J1">
        <v>2015</v>
      </c>
      <c r="K1">
        <v>2016</v>
      </c>
    </row>
    <row r="2" spans="1:11">
      <c r="A2" t="s">
        <v>193</v>
      </c>
      <c r="B2" s="17">
        <v>5275</v>
      </c>
      <c r="C2" s="17">
        <v>6717</v>
      </c>
      <c r="D2" s="17">
        <v>6135</v>
      </c>
      <c r="E2" s="17">
        <v>6695</v>
      </c>
      <c r="F2" s="17">
        <v>8859</v>
      </c>
      <c r="G2" s="17">
        <v>12141</v>
      </c>
      <c r="H2" s="17">
        <v>16715</v>
      </c>
      <c r="I2" s="17">
        <v>18655</v>
      </c>
      <c r="J2" s="17">
        <v>17154</v>
      </c>
      <c r="K2" s="17">
        <v>15409</v>
      </c>
    </row>
    <row r="3" spans="1:11">
      <c r="A3" t="s">
        <v>194</v>
      </c>
      <c r="B3" s="17">
        <v>2772</v>
      </c>
      <c r="C3" s="17">
        <v>3622</v>
      </c>
      <c r="D3" s="17">
        <v>3605</v>
      </c>
      <c r="E3" s="17">
        <v>3659</v>
      </c>
      <c r="F3" s="17">
        <v>5422</v>
      </c>
      <c r="G3" s="17">
        <v>6327</v>
      </c>
      <c r="H3" s="17">
        <v>7554</v>
      </c>
      <c r="I3" s="17">
        <v>7569</v>
      </c>
      <c r="J3" s="17">
        <v>7947</v>
      </c>
      <c r="K3" s="17">
        <v>7664</v>
      </c>
    </row>
    <row r="4" spans="1:11">
      <c r="A4" t="s">
        <v>195</v>
      </c>
      <c r="B4" s="17">
        <v>1</v>
      </c>
      <c r="C4" s="17">
        <v>12</v>
      </c>
      <c r="D4" s="17">
        <v>29</v>
      </c>
      <c r="E4" s="17">
        <v>9</v>
      </c>
      <c r="F4" s="17"/>
      <c r="G4" s="17"/>
      <c r="H4" s="17"/>
      <c r="I4" s="17">
        <v>0</v>
      </c>
      <c r="J4" s="17">
        <v>4</v>
      </c>
      <c r="K4" s="17">
        <v>47</v>
      </c>
    </row>
    <row r="5" spans="1:11">
      <c r="A5" t="s">
        <v>196</v>
      </c>
      <c r="B5" s="17">
        <v>828</v>
      </c>
      <c r="C5" s="17">
        <v>785</v>
      </c>
      <c r="D5" s="17">
        <v>641</v>
      </c>
      <c r="E5" s="17">
        <v>628</v>
      </c>
      <c r="F5" s="17">
        <v>656</v>
      </c>
      <c r="G5" s="17">
        <v>633</v>
      </c>
      <c r="H5" s="17">
        <v>613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5" workbookViewId="0">
      <selection activeCell="B26" sqref="B26:K26"/>
    </sheetView>
  </sheetViews>
  <sheetFormatPr defaultRowHeight="14.25"/>
  <cols>
    <col min="1" max="1" width="37.3984375" bestFit="1" customWidth="1"/>
    <col min="12" max="12" width="9.59765625" bestFit="1" customWidth="1"/>
  </cols>
  <sheetData>
    <row r="1" spans="1:16">
      <c r="A1" s="10" t="s">
        <v>37</v>
      </c>
      <c r="B1" s="134">
        <f>'Company Analysis'!B2</f>
        <v>39355</v>
      </c>
      <c r="C1" s="134">
        <f>'Company Analysis'!C2</f>
        <v>39721</v>
      </c>
      <c r="D1" s="134">
        <f>'Company Analysis'!D2</f>
        <v>40086</v>
      </c>
      <c r="E1" s="134">
        <f>'Company Analysis'!E2</f>
        <v>40451</v>
      </c>
      <c r="F1" s="134">
        <f>'Company Analysis'!F2</f>
        <v>40816</v>
      </c>
      <c r="G1" s="134">
        <f>'Company Analysis'!G2</f>
        <v>41182</v>
      </c>
      <c r="H1" s="134">
        <f>'Company Analysis'!H2</f>
        <v>41547</v>
      </c>
      <c r="I1" s="134">
        <f>'Company Analysis'!I2</f>
        <v>41912</v>
      </c>
      <c r="J1" s="134">
        <f>'Company Analysis'!J2</f>
        <v>42277</v>
      </c>
      <c r="K1" s="134">
        <f>'Company Analysis'!K2</f>
        <v>42643</v>
      </c>
      <c r="L1" s="134">
        <f>'Graphing Data'!K1+365</f>
        <v>43008</v>
      </c>
      <c r="M1" s="134">
        <f>'Graphing Data'!L1+365</f>
        <v>43373</v>
      </c>
      <c r="N1" s="134">
        <f>'Graphing Data'!M1+365</f>
        <v>43738</v>
      </c>
      <c r="O1" s="134">
        <f>'Graphing Data'!N1+365</f>
        <v>44103</v>
      </c>
      <c r="P1" s="134">
        <f>'Graphing Data'!O1+365</f>
        <v>44468</v>
      </c>
    </row>
    <row r="2" spans="1:16">
      <c r="A2" t="s">
        <v>163</v>
      </c>
      <c r="B2" s="17">
        <f>'Company Analysis'!B3</f>
        <v>8871</v>
      </c>
      <c r="C2" s="17">
        <f>'Company Analysis'!C3</f>
        <v>11142</v>
      </c>
      <c r="D2" s="17">
        <f>'Company Analysis'!D3</f>
        <v>10416</v>
      </c>
      <c r="E2" s="17">
        <f>'Company Analysis'!E3</f>
        <v>10982</v>
      </c>
      <c r="F2" s="17">
        <f>'Company Analysis'!F3</f>
        <v>14957</v>
      </c>
      <c r="G2" s="17">
        <f>'Company Analysis'!G3</f>
        <v>19121</v>
      </c>
      <c r="H2" s="17">
        <f>'Company Analysis'!H3</f>
        <v>24866</v>
      </c>
      <c r="I2" s="17">
        <f>'Company Analysis'!I3</f>
        <v>26487</v>
      </c>
      <c r="J2" s="17">
        <f>'Company Analysis'!J3</f>
        <v>25281</v>
      </c>
      <c r="K2" s="17">
        <f>'Company Analysis'!K3</f>
        <v>23554</v>
      </c>
      <c r="L2" s="17"/>
      <c r="M2" s="17"/>
      <c r="N2" s="17"/>
      <c r="O2" s="17"/>
      <c r="P2" s="17"/>
    </row>
    <row r="3" spans="1:16">
      <c r="A3" t="s">
        <v>164</v>
      </c>
      <c r="L3" s="17">
        <f>$K$2*(1+'Valuation Model'!C8)</f>
        <v>23554</v>
      </c>
      <c r="M3" s="17">
        <f>L3*(1+'Valuation Model'!D8)</f>
        <v>23554</v>
      </c>
      <c r="N3" s="17">
        <f>M3*(1+'Valuation Model'!E8)</f>
        <v>23554</v>
      </c>
      <c r="O3" s="17">
        <f>N3*(1+'Valuation Model'!F8)</f>
        <v>23554</v>
      </c>
      <c r="P3" s="17">
        <f>O3*(1+'Valuation Model'!G8)</f>
        <v>23554</v>
      </c>
    </row>
    <row r="4" spans="1:16">
      <c r="A4" t="s">
        <v>165</v>
      </c>
      <c r="L4" s="17">
        <f>$K$2*(1+'Valuation Model'!C9)</f>
        <v>23554</v>
      </c>
      <c r="M4" s="17">
        <f>L4*(1+'Valuation Model'!D9)</f>
        <v>23554</v>
      </c>
      <c r="N4" s="17">
        <f>M4*(1+'Valuation Model'!E9)</f>
        <v>23554</v>
      </c>
      <c r="O4" s="17">
        <f>N4*(1+'Valuation Model'!F9)</f>
        <v>23554</v>
      </c>
      <c r="P4" s="17">
        <f>O4*(1+'Valuation Model'!G9)</f>
        <v>23554</v>
      </c>
    </row>
    <row r="5" spans="1:16">
      <c r="A5" t="s">
        <v>166</v>
      </c>
      <c r="C5" s="20">
        <f>C2/B2-1</f>
        <v>0.25600270544470738</v>
      </c>
      <c r="D5" s="20">
        <f t="shared" ref="D5:K5" si="0">D2/C2-1</f>
        <v>-6.515885837372104E-2</v>
      </c>
      <c r="E5" s="20">
        <f t="shared" si="0"/>
        <v>5.4339477726574437E-2</v>
      </c>
      <c r="F5" s="20">
        <f t="shared" si="0"/>
        <v>0.3619559278819886</v>
      </c>
      <c r="G5" s="20">
        <f t="shared" si="0"/>
        <v>0.27839807448017662</v>
      </c>
      <c r="H5" s="20">
        <f t="shared" si="0"/>
        <v>0.30045499712358148</v>
      </c>
      <c r="I5" s="20">
        <f t="shared" si="0"/>
        <v>6.5189415265824779E-2</v>
      </c>
      <c r="J5" s="20">
        <f t="shared" si="0"/>
        <v>-4.5531770302412511E-2</v>
      </c>
      <c r="K5" s="20">
        <f t="shared" si="0"/>
        <v>-6.8312171195759608E-2</v>
      </c>
    </row>
    <row r="6" spans="1:16">
      <c r="A6" t="s">
        <v>167</v>
      </c>
      <c r="K6" s="99">
        <f>K5</f>
        <v>-6.8312171195759608E-2</v>
      </c>
      <c r="L6" s="99">
        <f>'Valuation Model'!C8</f>
        <v>0</v>
      </c>
      <c r="M6" s="99">
        <f>'Valuation Model'!D8</f>
        <v>0</v>
      </c>
      <c r="N6" s="99">
        <f>'Valuation Model'!E8</f>
        <v>0</v>
      </c>
      <c r="O6" s="99">
        <f>'Valuation Model'!F8</f>
        <v>0</v>
      </c>
      <c r="P6" s="99">
        <f>'Valuation Model'!G8</f>
        <v>0</v>
      </c>
    </row>
    <row r="7" spans="1:16">
      <c r="A7" t="s">
        <v>168</v>
      </c>
      <c r="K7" s="99">
        <f>K5</f>
        <v>-6.8312171195759608E-2</v>
      </c>
      <c r="L7" s="99">
        <f>'Valuation Model'!C9</f>
        <v>0</v>
      </c>
      <c r="M7" s="99">
        <f>'Valuation Model'!D9</f>
        <v>0</v>
      </c>
      <c r="N7" s="99">
        <f>'Valuation Model'!E9</f>
        <v>0</v>
      </c>
      <c r="O7" s="99">
        <f>'Valuation Model'!F9</f>
        <v>0</v>
      </c>
      <c r="P7" s="99">
        <f>'Valuation Model'!G9</f>
        <v>0</v>
      </c>
    </row>
    <row r="9" spans="1:16">
      <c r="A9" s="10" t="s">
        <v>71</v>
      </c>
      <c r="B9" s="134">
        <f>B1</f>
        <v>39355</v>
      </c>
      <c r="C9" s="134">
        <f t="shared" ref="C9:P9" si="1">C1</f>
        <v>39721</v>
      </c>
      <c r="D9" s="134">
        <f t="shared" si="1"/>
        <v>40086</v>
      </c>
      <c r="E9" s="134">
        <f t="shared" si="1"/>
        <v>40451</v>
      </c>
      <c r="F9" s="134">
        <f t="shared" si="1"/>
        <v>40816</v>
      </c>
      <c r="G9" s="134">
        <f t="shared" si="1"/>
        <v>41182</v>
      </c>
      <c r="H9" s="134">
        <f t="shared" si="1"/>
        <v>41547</v>
      </c>
      <c r="I9" s="134">
        <f t="shared" si="1"/>
        <v>41912</v>
      </c>
      <c r="J9" s="134">
        <f t="shared" si="1"/>
        <v>42277</v>
      </c>
      <c r="K9" s="134">
        <f t="shared" si="1"/>
        <v>42643</v>
      </c>
      <c r="L9" s="134">
        <f t="shared" si="1"/>
        <v>43008</v>
      </c>
      <c r="M9" s="134">
        <f t="shared" si="1"/>
        <v>43373</v>
      </c>
      <c r="N9" s="134">
        <f t="shared" si="1"/>
        <v>43738</v>
      </c>
      <c r="O9" s="134">
        <f t="shared" si="1"/>
        <v>44103</v>
      </c>
      <c r="P9" s="134">
        <f t="shared" si="1"/>
        <v>44468</v>
      </c>
    </row>
    <row r="10" spans="1:16">
      <c r="A10" t="s">
        <v>169</v>
      </c>
      <c r="B10" s="17">
        <f>'Company Analysis'!B11</f>
        <v>3417.4479999999999</v>
      </c>
      <c r="C10" s="17">
        <f>'Company Analysis'!C11</f>
        <v>3079.4877000000001</v>
      </c>
      <c r="D10" s="17">
        <f>'Company Analysis'!D11</f>
        <v>6545.1674000000003</v>
      </c>
      <c r="E10" s="17">
        <f>'Company Analysis'!E11</f>
        <v>3402.3829999999998</v>
      </c>
      <c r="F10" s="17">
        <f>'Company Analysis'!F11</f>
        <v>3797.9562999999998</v>
      </c>
      <c r="G10" s="17">
        <f>'Company Analysis'!G11</f>
        <v>5083.1379999999999</v>
      </c>
      <c r="H10" s="17">
        <f>'Company Analysis'!H11</f>
        <v>7748.9495999999999</v>
      </c>
      <c r="I10" s="17">
        <f>'Company Analysis'!I11</f>
        <v>7717.9341999999997</v>
      </c>
      <c r="J10" s="17">
        <f>'Company Analysis'!J11</f>
        <v>4292.4382999999998</v>
      </c>
      <c r="K10" s="17">
        <f>'Company Analysis'!K11</f>
        <v>5951.0968999999996</v>
      </c>
    </row>
    <row r="11" spans="1:16">
      <c r="A11" t="s">
        <v>170</v>
      </c>
      <c r="L11" s="18">
        <f>'Valuation Model'!C10*'Graphing Data'!L3</f>
        <v>0</v>
      </c>
      <c r="M11" s="18">
        <f>'Valuation Model'!D10*'Graphing Data'!M3</f>
        <v>0</v>
      </c>
      <c r="N11" s="18">
        <f>'Valuation Model'!E10*'Graphing Data'!N3</f>
        <v>0</v>
      </c>
      <c r="O11" s="18">
        <f>'Valuation Model'!F10*'Graphing Data'!O3</f>
        <v>0</v>
      </c>
      <c r="P11" s="18">
        <f>'Valuation Model'!G10*'Graphing Data'!P3</f>
        <v>0</v>
      </c>
    </row>
    <row r="12" spans="1:16">
      <c r="A12" t="s">
        <v>171</v>
      </c>
      <c r="L12" s="18">
        <f>'Valuation Model'!C11*'Graphing Data'!L4</f>
        <v>0</v>
      </c>
      <c r="M12" s="18">
        <f>'Valuation Model'!D11*'Graphing Data'!M4</f>
        <v>0</v>
      </c>
      <c r="N12" s="18">
        <f>'Valuation Model'!E11*'Graphing Data'!N4</f>
        <v>0</v>
      </c>
      <c r="O12" s="18">
        <f>'Valuation Model'!F11*'Graphing Data'!O4</f>
        <v>0</v>
      </c>
      <c r="P12" s="18">
        <f>'Valuation Model'!G11*'Graphing Data'!P4</f>
        <v>0</v>
      </c>
    </row>
    <row r="13" spans="1:16">
      <c r="A13" t="s">
        <v>172</v>
      </c>
      <c r="B13" s="20">
        <f>B10/B2</f>
        <v>0.38523819186112052</v>
      </c>
      <c r="C13" s="20">
        <f t="shared" ref="C13:K13" si="2">C10/C2</f>
        <v>0.27638554119547659</v>
      </c>
      <c r="D13" s="20">
        <f t="shared" si="2"/>
        <v>0.6283762864823349</v>
      </c>
      <c r="E13" s="20">
        <f t="shared" si="2"/>
        <v>0.30981451466035331</v>
      </c>
      <c r="F13" s="20">
        <f t="shared" si="2"/>
        <v>0.25392500501437454</v>
      </c>
      <c r="G13" s="20">
        <f t="shared" si="2"/>
        <v>0.26584059411118666</v>
      </c>
      <c r="H13" s="20">
        <f t="shared" si="2"/>
        <v>0.31162831175098527</v>
      </c>
      <c r="I13" s="20">
        <f t="shared" si="2"/>
        <v>0.29138574394986216</v>
      </c>
      <c r="J13" s="20">
        <f t="shared" si="2"/>
        <v>0.16978910248803447</v>
      </c>
      <c r="K13" s="20">
        <f t="shared" si="2"/>
        <v>0.2526575910673346</v>
      </c>
    </row>
    <row r="14" spans="1:16">
      <c r="A14" t="s">
        <v>173</v>
      </c>
      <c r="K14" s="99">
        <f>K13</f>
        <v>0.2526575910673346</v>
      </c>
      <c r="L14" s="99">
        <f>'Valuation Model'!C10</f>
        <v>0</v>
      </c>
      <c r="M14" s="99">
        <f>'Valuation Model'!D10</f>
        <v>0</v>
      </c>
      <c r="N14" s="99">
        <f>'Valuation Model'!E10</f>
        <v>0</v>
      </c>
      <c r="O14" s="99">
        <f>'Valuation Model'!F10</f>
        <v>0</v>
      </c>
      <c r="P14" s="99">
        <f>'Valuation Model'!G10</f>
        <v>0</v>
      </c>
    </row>
    <row r="15" spans="1:16">
      <c r="A15" t="s">
        <v>174</v>
      </c>
      <c r="K15" s="99">
        <f>K13</f>
        <v>0.2526575910673346</v>
      </c>
      <c r="L15" s="99">
        <f>'Valuation Model'!C11</f>
        <v>0</v>
      </c>
      <c r="M15" s="99">
        <f>'Valuation Model'!D11</f>
        <v>0</v>
      </c>
      <c r="N15" s="99">
        <f>'Valuation Model'!E11</f>
        <v>0</v>
      </c>
      <c r="O15" s="99">
        <f>'Valuation Model'!F11</f>
        <v>0</v>
      </c>
      <c r="P15" s="99">
        <f>'Valuation Model'!G11</f>
        <v>0</v>
      </c>
    </row>
    <row r="17" spans="1:16">
      <c r="A17" s="10" t="s">
        <v>175</v>
      </c>
      <c r="B17" s="134">
        <f>B9</f>
        <v>39355</v>
      </c>
      <c r="C17" s="134">
        <f t="shared" ref="C17:K17" si="3">C9</f>
        <v>39721</v>
      </c>
      <c r="D17" s="134">
        <f t="shared" si="3"/>
        <v>40086</v>
      </c>
      <c r="E17" s="134">
        <f t="shared" si="3"/>
        <v>40451</v>
      </c>
      <c r="F17" s="134">
        <f t="shared" si="3"/>
        <v>40816</v>
      </c>
      <c r="G17" s="134">
        <f t="shared" si="3"/>
        <v>41182</v>
      </c>
      <c r="H17" s="134">
        <f t="shared" si="3"/>
        <v>41547</v>
      </c>
      <c r="I17" s="134">
        <f t="shared" si="3"/>
        <v>41912</v>
      </c>
      <c r="J17" s="134">
        <f t="shared" si="3"/>
        <v>42277</v>
      </c>
      <c r="K17" s="134">
        <f t="shared" si="3"/>
        <v>42643</v>
      </c>
    </row>
    <row r="18" spans="1:16">
      <c r="A18" t="s">
        <v>137</v>
      </c>
      <c r="B18" s="18">
        <f>B10</f>
        <v>3417.4479999999999</v>
      </c>
      <c r="C18" s="18">
        <f t="shared" ref="C18:K18" si="4">C10</f>
        <v>3079.4877000000001</v>
      </c>
      <c r="D18" s="18">
        <f t="shared" si="4"/>
        <v>6545.1674000000003</v>
      </c>
      <c r="E18" s="18">
        <f t="shared" si="4"/>
        <v>3402.3829999999998</v>
      </c>
      <c r="F18" s="18">
        <f t="shared" si="4"/>
        <v>3797.9562999999998</v>
      </c>
      <c r="G18" s="18">
        <f t="shared" si="4"/>
        <v>5083.1379999999999</v>
      </c>
      <c r="H18" s="18">
        <f t="shared" si="4"/>
        <v>7748.9495999999999</v>
      </c>
      <c r="I18" s="18">
        <f t="shared" si="4"/>
        <v>7717.9341999999997</v>
      </c>
      <c r="J18" s="18">
        <f t="shared" si="4"/>
        <v>4292.4382999999998</v>
      </c>
      <c r="K18" s="18">
        <f t="shared" si="4"/>
        <v>5951.0968999999996</v>
      </c>
    </row>
    <row r="19" spans="1:16">
      <c r="A19" t="s">
        <v>176</v>
      </c>
      <c r="B19" s="18">
        <f>-'Company Analysis'!B28</f>
        <v>1130.3900455268249</v>
      </c>
      <c r="C19" s="18">
        <f>-'Company Analysis'!C28</f>
        <v>1958.7800351250671</v>
      </c>
      <c r="D19" s="18">
        <f>-'Company Analysis'!D28</f>
        <v>344.31072384433367</v>
      </c>
      <c r="E19" s="18">
        <f>-'Company Analysis'!E28</f>
        <v>46.134559406941435</v>
      </c>
      <c r="F19" s="18">
        <f>-'Company Analysis'!F28</f>
        <v>4060.1742164128</v>
      </c>
      <c r="G19" s="18">
        <f>-'Company Analysis'!G28</f>
        <v>289.45995712129206</v>
      </c>
      <c r="H19" s="18">
        <f>-'Company Analysis'!H28</f>
        <v>1722.6523053753499</v>
      </c>
      <c r="I19" s="18">
        <f>-'Company Analysis'!I28</f>
        <v>1687.4058942943329</v>
      </c>
      <c r="J19" s="18">
        <f>-'Company Analysis'!J28</f>
        <v>3474.1031263931745</v>
      </c>
      <c r="K19" s="18">
        <f>-'Company Analysis'!K28</f>
        <v>323.8146343470828</v>
      </c>
    </row>
    <row r="21" spans="1:16">
      <c r="A21" s="10" t="s">
        <v>177</v>
      </c>
      <c r="B21" s="134">
        <f>B17</f>
        <v>39355</v>
      </c>
      <c r="C21" s="134">
        <f t="shared" ref="C21:K21" si="5">C17</f>
        <v>39721</v>
      </c>
      <c r="D21" s="134">
        <f t="shared" si="5"/>
        <v>40086</v>
      </c>
      <c r="E21" s="134">
        <f t="shared" si="5"/>
        <v>40451</v>
      </c>
      <c r="F21" s="134">
        <f t="shared" si="5"/>
        <v>40816</v>
      </c>
      <c r="G21" s="134">
        <f t="shared" si="5"/>
        <v>41182</v>
      </c>
      <c r="H21" s="134">
        <f t="shared" si="5"/>
        <v>41547</v>
      </c>
      <c r="I21" s="134">
        <f t="shared" si="5"/>
        <v>41912</v>
      </c>
      <c r="J21" s="134">
        <f t="shared" si="5"/>
        <v>42277</v>
      </c>
      <c r="K21" s="134">
        <f t="shared" si="5"/>
        <v>42643</v>
      </c>
    </row>
    <row r="22" spans="1:16">
      <c r="A22" t="str">
        <f>'Company Analysis'!A19</f>
        <v>Capex in Excess of Maintenance</v>
      </c>
      <c r="B22" s="18">
        <f>-'Company Analysis'!B19</f>
        <v>424.44799999999987</v>
      </c>
      <c r="C22" s="18">
        <f>-'Company Analysis'!C19</f>
        <v>918.48770000000013</v>
      </c>
      <c r="D22" s="18">
        <f>-'Company Analysis'!D19</f>
        <v>134.16740000000027</v>
      </c>
      <c r="E22" s="18">
        <f>-'Company Analysis'!E19</f>
        <v>-247.61700000000019</v>
      </c>
      <c r="F22" s="18">
        <f>-'Company Analysis'!F19</f>
        <v>-509.04370000000017</v>
      </c>
      <c r="G22" s="18">
        <f>-'Company Analysis'!G19</f>
        <v>369.13799999999992</v>
      </c>
      <c r="H22" s="18">
        <f>-'Company Analysis'!H19</f>
        <v>18.949599999999919</v>
      </c>
      <c r="I22" s="18">
        <f>-'Company Analysis'!I19</f>
        <v>15.934199999999691</v>
      </c>
      <c r="J22" s="18">
        <f>-'Company Analysis'!J19</f>
        <v>-219.5617000000002</v>
      </c>
      <c r="K22" s="18">
        <f>-'Company Analysis'!K19</f>
        <v>-909.90310000000045</v>
      </c>
    </row>
    <row r="23" spans="1:16">
      <c r="A23" t="s">
        <v>179</v>
      </c>
      <c r="B23" s="18">
        <f>-'Company Analysis'!B20</f>
        <v>0</v>
      </c>
      <c r="C23" s="18">
        <f>-'Company Analysis'!C20</f>
        <v>0</v>
      </c>
      <c r="D23" s="18">
        <f>-'Company Analysis'!D20</f>
        <v>0</v>
      </c>
      <c r="E23" s="18">
        <f>-'Company Analysis'!E20</f>
        <v>0</v>
      </c>
      <c r="F23" s="18">
        <f>-'Company Analysis'!F20</f>
        <v>0</v>
      </c>
      <c r="G23" s="18">
        <f>-'Company Analysis'!G20</f>
        <v>-1925</v>
      </c>
      <c r="H23" s="18">
        <f>-'Company Analysis'!H20</f>
        <v>0</v>
      </c>
      <c r="I23" s="18">
        <f>-'Company Analysis'!I20</f>
        <v>-825</v>
      </c>
      <c r="J23" s="18">
        <f>-'Company Analysis'!J20</f>
        <v>-266</v>
      </c>
      <c r="K23" s="18">
        <f>-'Company Analysis'!K20</f>
        <v>-248</v>
      </c>
    </row>
    <row r="24" spans="1:16">
      <c r="A24" t="s">
        <v>180</v>
      </c>
      <c r="B24" s="18">
        <f>-'Company Analysis'!B21</f>
        <v>249</v>
      </c>
      <c r="C24" s="18">
        <f>-'Company Analysis'!C21</f>
        <v>298</v>
      </c>
      <c r="D24" s="18">
        <f>-'Company Analysis'!D21</f>
        <v>54</v>
      </c>
      <c r="E24" s="18">
        <f>-'Company Analysis'!E21</f>
        <v>94</v>
      </c>
      <c r="F24" s="18">
        <f>-'Company Analysis'!F21</f>
        <v>3624</v>
      </c>
      <c r="G24" s="18">
        <f>-'Company Analysis'!G21</f>
        <v>833</v>
      </c>
      <c r="H24" s="18">
        <f>-'Company Analysis'!H21</f>
        <v>192</v>
      </c>
      <c r="I24" s="18">
        <f>-'Company Analysis'!I21</f>
        <v>895</v>
      </c>
      <c r="J24" s="18">
        <f>-'Company Analysis'!J21</f>
        <v>3019</v>
      </c>
      <c r="K24" s="18">
        <f>-'Company Analysis'!K21</f>
        <v>812</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456.94204552682504</v>
      </c>
      <c r="C27" s="18">
        <f>-'Company Analysis'!C27</f>
        <v>742.29233512506698</v>
      </c>
      <c r="D27" s="18">
        <f>-'Company Analysis'!D27</f>
        <v>156.14332384433339</v>
      </c>
      <c r="E27" s="18">
        <f>-'Company Analysis'!E27</f>
        <v>199.75155940694162</v>
      </c>
      <c r="F27" s="18">
        <f>-'Company Analysis'!F27</f>
        <v>945.21791641280015</v>
      </c>
      <c r="G27" s="18">
        <f>-'Company Analysis'!G27</f>
        <v>1012.3219571212921</v>
      </c>
      <c r="H27" s="18">
        <f>-'Company Analysis'!H27</f>
        <v>1511.70270537535</v>
      </c>
      <c r="I27" s="18">
        <f>-'Company Analysis'!I27</f>
        <v>1601.4716942943332</v>
      </c>
      <c r="J27" s="18">
        <f>-'Company Analysis'!J27</f>
        <v>940.66482639317496</v>
      </c>
      <c r="K27" s="18">
        <f>-'Company Analysis'!K27</f>
        <v>669.71773434708325</v>
      </c>
    </row>
    <row r="29" spans="1:16">
      <c r="A29" s="10" t="s">
        <v>73</v>
      </c>
      <c r="B29" s="134">
        <f>B1</f>
        <v>39355</v>
      </c>
      <c r="C29" s="134">
        <f t="shared" ref="C29:P29" si="6">C1</f>
        <v>39721</v>
      </c>
      <c r="D29" s="134">
        <f t="shared" si="6"/>
        <v>40086</v>
      </c>
      <c r="E29" s="134">
        <f t="shared" si="6"/>
        <v>40451</v>
      </c>
      <c r="F29" s="134">
        <f t="shared" si="6"/>
        <v>40816</v>
      </c>
      <c r="G29" s="134">
        <f t="shared" si="6"/>
        <v>41182</v>
      </c>
      <c r="H29" s="134">
        <f t="shared" si="6"/>
        <v>41547</v>
      </c>
      <c r="I29" s="134">
        <f t="shared" si="6"/>
        <v>41912</v>
      </c>
      <c r="J29" s="134">
        <f t="shared" si="6"/>
        <v>42277</v>
      </c>
      <c r="K29" s="134">
        <f t="shared" si="6"/>
        <v>42643</v>
      </c>
      <c r="L29" s="134">
        <f t="shared" si="6"/>
        <v>43008</v>
      </c>
      <c r="M29" s="134">
        <f t="shared" si="6"/>
        <v>43373</v>
      </c>
      <c r="N29" s="134">
        <f t="shared" si="6"/>
        <v>43738</v>
      </c>
      <c r="O29" s="134">
        <f t="shared" si="6"/>
        <v>44103</v>
      </c>
      <c r="P29" s="134">
        <f t="shared" si="6"/>
        <v>44468</v>
      </c>
    </row>
    <row r="30" spans="1:16">
      <c r="A30" t="s">
        <v>183</v>
      </c>
      <c r="B30" s="18">
        <f>'Company Analysis'!B32</f>
        <v>2287.057954473175</v>
      </c>
      <c r="C30" s="18">
        <f>'Company Analysis'!C32</f>
        <v>1120.707664874933</v>
      </c>
      <c r="D30" s="18">
        <f>'Company Analysis'!D32</f>
        <v>6200.8566761556667</v>
      </c>
      <c r="E30" s="18">
        <f>'Company Analysis'!E32</f>
        <v>3356.2484405930581</v>
      </c>
      <c r="F30" s="18">
        <f>'Company Analysis'!F32</f>
        <v>-262.21791641280015</v>
      </c>
      <c r="G30" s="18">
        <f>'Company Analysis'!G32</f>
        <v>4793.6780428787079</v>
      </c>
      <c r="H30" s="18">
        <f>'Company Analysis'!H32</f>
        <v>6026.29729462465</v>
      </c>
      <c r="I30" s="18">
        <f>'Company Analysis'!I32</f>
        <v>6030.5283057056668</v>
      </c>
      <c r="J30" s="18">
        <f>'Company Analysis'!J32</f>
        <v>818.33517360682526</v>
      </c>
      <c r="K30" s="18">
        <f>'Company Analysis'!K32</f>
        <v>5627.282265652917</v>
      </c>
    </row>
    <row r="31" spans="1:16">
      <c r="A31" t="s">
        <v>184</v>
      </c>
      <c r="L31" s="18">
        <f>L11*(1-'Valuation Model'!C12)</f>
        <v>0</v>
      </c>
      <c r="M31" s="18">
        <f>M11*(1-'Valuation Model'!D12)</f>
        <v>0</v>
      </c>
      <c r="N31" s="18">
        <f>N11*(1-'Valuation Model'!E12)</f>
        <v>0</v>
      </c>
      <c r="O31" s="18">
        <f>O11*(1-'Valuation Model'!F12)</f>
        <v>0</v>
      </c>
      <c r="P31" s="18">
        <f>P11*(1-'Valuation Model'!G12)</f>
        <v>0</v>
      </c>
    </row>
    <row r="32" spans="1:16">
      <c r="A32" t="s">
        <v>185</v>
      </c>
      <c r="L32" s="18">
        <f>L12*(1-'Valuation Model'!C12)</f>
        <v>0</v>
      </c>
      <c r="M32" s="18">
        <f>M12*(1-'Valuation Model'!D12)</f>
        <v>0</v>
      </c>
      <c r="N32" s="18">
        <f>N12*(1-'Valuation Model'!E12)</f>
        <v>0</v>
      </c>
      <c r="O32" s="18">
        <f>O12*(1-'Valuation Model'!F12)</f>
        <v>0</v>
      </c>
      <c r="P32" s="18">
        <f>P12*(1-'Valuation Model'!G12)</f>
        <v>0</v>
      </c>
    </row>
    <row r="33" spans="1:16">
      <c r="A33" t="s">
        <v>186</v>
      </c>
      <c r="B33" s="20">
        <f t="shared" ref="B33:J33" si="7">B30/B2</f>
        <v>0.25781286827563688</v>
      </c>
      <c r="C33" s="20">
        <f t="shared" si="7"/>
        <v>0.10058406613488897</v>
      </c>
      <c r="D33" s="20">
        <f t="shared" si="7"/>
        <v>0.59532034141279444</v>
      </c>
      <c r="E33" s="20">
        <f t="shared" si="7"/>
        <v>0.30561358956411017</v>
      </c>
      <c r="F33" s="20">
        <f t="shared" si="7"/>
        <v>-1.753145125444943E-2</v>
      </c>
      <c r="G33" s="20">
        <f t="shared" si="7"/>
        <v>0.2507022667684069</v>
      </c>
      <c r="H33" s="20">
        <f t="shared" si="7"/>
        <v>0.24235089256915668</v>
      </c>
      <c r="I33" s="20">
        <f t="shared" si="7"/>
        <v>0.22767879736118349</v>
      </c>
      <c r="J33" s="20">
        <f t="shared" si="7"/>
        <v>3.23695729443782E-2</v>
      </c>
      <c r="K33" s="20">
        <f>K30/K2</f>
        <v>0.23890983551213879</v>
      </c>
    </row>
    <row r="34" spans="1:16">
      <c r="A34" t="s">
        <v>187</v>
      </c>
      <c r="K34" s="99">
        <f>K33</f>
        <v>0.23890983551213879</v>
      </c>
      <c r="L34" s="135">
        <f>(1-'Valuation Model'!C12)*'Valuation Model'!C10</f>
        <v>0</v>
      </c>
      <c r="M34" s="135">
        <f>(1-'Valuation Model'!D12)*'Valuation Model'!D10</f>
        <v>0</v>
      </c>
      <c r="N34" s="135">
        <f>(1-'Valuation Model'!E12)*'Valuation Model'!E10</f>
        <v>0</v>
      </c>
      <c r="O34" s="135">
        <f>(1-'Valuation Model'!F12)*'Valuation Model'!F10</f>
        <v>0</v>
      </c>
      <c r="P34" s="135">
        <f>(1-'Valuation Model'!G12)*'Valuation Model'!G10</f>
        <v>0</v>
      </c>
    </row>
    <row r="35" spans="1:16">
      <c r="A35" t="s">
        <v>188</v>
      </c>
      <c r="K35" s="99">
        <f>K33</f>
        <v>0.23890983551213879</v>
      </c>
      <c r="L35" s="135">
        <f>(1-'Valuation Model'!C12)*'Valuation Model'!C11</f>
        <v>0</v>
      </c>
      <c r="M35" s="135">
        <f>(1-'Valuation Model'!D12)*'Valuation Model'!D11</f>
        <v>0</v>
      </c>
      <c r="N35" s="135">
        <f>(1-'Valuation Model'!E12)*'Valuation Model'!E11</f>
        <v>0</v>
      </c>
      <c r="O35" s="135">
        <f>(1-'Valuation Model'!F12)*'Valuation Model'!F11</f>
        <v>0</v>
      </c>
      <c r="P35" s="135">
        <f>(1-'Valuation Model'!G12)*'Valuation Model'!G11</f>
        <v>0</v>
      </c>
    </row>
    <row r="37" spans="1:16">
      <c r="A37" s="10" t="s">
        <v>153</v>
      </c>
      <c r="B37" s="134">
        <f>B1</f>
        <v>39355</v>
      </c>
      <c r="C37" s="134">
        <f t="shared" ref="C37:K37" si="8">C1</f>
        <v>39721</v>
      </c>
      <c r="D37" s="134">
        <f t="shared" si="8"/>
        <v>40086</v>
      </c>
      <c r="E37" s="134">
        <f t="shared" si="8"/>
        <v>40451</v>
      </c>
      <c r="F37" s="134">
        <f t="shared" si="8"/>
        <v>40816</v>
      </c>
      <c r="G37" s="134">
        <f t="shared" si="8"/>
        <v>41182</v>
      </c>
      <c r="H37" s="134">
        <f t="shared" si="8"/>
        <v>41547</v>
      </c>
      <c r="I37" s="134">
        <f t="shared" si="8"/>
        <v>41912</v>
      </c>
      <c r="J37" s="134">
        <f t="shared" si="8"/>
        <v>42277</v>
      </c>
      <c r="K37" s="134">
        <f t="shared" si="8"/>
        <v>42643</v>
      </c>
    </row>
    <row r="38" spans="1:16">
      <c r="A38" t="str">
        <f>ticker&amp;" Actual OCP ($, LHS)"</f>
        <v>QCOM Actual OCP ($, LHS)</v>
      </c>
      <c r="B38" s="18">
        <f>B10</f>
        <v>3417.4479999999999</v>
      </c>
      <c r="C38" s="18">
        <f t="shared" ref="C38:K38" si="9">C10</f>
        <v>3079.4877000000001</v>
      </c>
      <c r="D38" s="18">
        <f t="shared" si="9"/>
        <v>6545.1674000000003</v>
      </c>
      <c r="E38" s="18">
        <f t="shared" si="9"/>
        <v>3402.3829999999998</v>
      </c>
      <c r="F38" s="18">
        <f t="shared" si="9"/>
        <v>3797.9562999999998</v>
      </c>
      <c r="G38" s="18">
        <f t="shared" si="9"/>
        <v>5083.1379999999999</v>
      </c>
      <c r="H38" s="18">
        <f t="shared" si="9"/>
        <v>7748.9495999999999</v>
      </c>
      <c r="I38" s="18">
        <f t="shared" si="9"/>
        <v>7717.9341999999997</v>
      </c>
      <c r="J38" s="18">
        <f t="shared" si="9"/>
        <v>4292.4382999999998</v>
      </c>
      <c r="K38" s="18">
        <f t="shared" si="9"/>
        <v>5951.0968999999996</v>
      </c>
    </row>
    <row r="39" spans="1:16">
      <c r="A39" t="str">
        <f>ticker&amp;" OCP if GDP-Growth ($, LHS)"</f>
        <v>QCOM OCP if GDP-Growth ($, LHS)</v>
      </c>
      <c r="B39" s="18">
        <f>B38</f>
        <v>3417.4479999999999</v>
      </c>
      <c r="C39" s="18">
        <f>(1+'Company Analysis'!C40)*B39</f>
        <v>3481.0272280210538</v>
      </c>
      <c r="D39" s="18">
        <f>(1+'Company Analysis'!D40)*C39</f>
        <v>3373.4045510057026</v>
      </c>
      <c r="E39" s="18">
        <f>(1+'Company Analysis'!E40)*D39</f>
        <v>3531.379349954364</v>
      </c>
      <c r="F39" s="18">
        <f>(1+'Company Analysis'!F40)*E39</f>
        <v>3655.5359095793956</v>
      </c>
      <c r="G39" s="18">
        <f>(1+'Company Analysis'!G40)*F39</f>
        <v>3815.4337984202466</v>
      </c>
      <c r="H39" s="18">
        <f>(1+'Company Analysis'!H40)*G39</f>
        <v>3956.9450717065029</v>
      </c>
      <c r="I39" s="18">
        <f>(1+'Company Analysis'!I40)*H39</f>
        <v>4127.5606688489488</v>
      </c>
      <c r="J39" s="18">
        <f>(1+'Company Analysis'!J40)*I39</f>
        <v>4142.8515787234337</v>
      </c>
      <c r="K39" s="18">
        <f>(1+'Company Analysis'!K40)*J39</f>
        <v>4142.8515787234337</v>
      </c>
    </row>
    <row r="40" spans="1:16">
      <c r="A40" t="str">
        <f>ticker&amp;" - GDP Growth Difference (YoY, %, RHS)"</f>
        <v>QCOM - GDP Growth Difference (YoY, %, RHS)</v>
      </c>
      <c r="B40" s="136"/>
      <c r="C40" s="99">
        <f>'Company Analysis'!C41-'Company Analysis'!C40</f>
        <v>-0.11749689476505676</v>
      </c>
      <c r="D40" s="99">
        <f>'Company Analysis'!D41-'Company Analysis'!D40</f>
        <v>1.1563248027646291</v>
      </c>
      <c r="E40" s="99">
        <f>'Company Analysis'!E41-'Company Analysis'!E40</f>
        <v>-0.52699816673446065</v>
      </c>
      <c r="F40" s="99">
        <f>'Company Analysis'!F41-'Company Analysis'!F40</f>
        <v>8.1105509255712693E-2</v>
      </c>
      <c r="G40" s="99">
        <f>'Company Analysis'!G41-'Company Analysis'!G40</f>
        <v>0.29464640188015756</v>
      </c>
      <c r="H40" s="99">
        <f>'Company Analysis'!H41-'Company Analysis'!H40</f>
        <v>0.48735293629667797</v>
      </c>
      <c r="I40" s="99">
        <f>'Company Analysis'!I41-'Company Analysis'!I40</f>
        <v>-4.7120539574267761E-2</v>
      </c>
      <c r="J40" s="99">
        <f>'Company Analysis'!J41-'Company Analysis'!J40</f>
        <v>-0.44754043937890642</v>
      </c>
      <c r="K40" s="99">
        <f>'Company Analysis'!K41-'Company Analysis'!K40</f>
        <v>0.38641408078014772</v>
      </c>
    </row>
    <row r="41" spans="1:16">
      <c r="A41" t="str">
        <f>ticker&amp;" - GDP Growth Difference (3Y, %, RHS)"</f>
        <v>QCOM - GDP Growth Difference (3Y, %, RHS)</v>
      </c>
      <c r="B41" s="137"/>
      <c r="C41" s="99"/>
      <c r="D41" s="99"/>
      <c r="E41" s="99">
        <f>'Company Analysis'!E43-'Company Analysis'!E42</f>
        <v>-1.2246682548185284E-2</v>
      </c>
      <c r="F41" s="99">
        <f>'Company Analysis'!F43-'Company Analysis'!F42</f>
        <v>3.8349502105612165E-2</v>
      </c>
      <c r="G41" s="99">
        <f>'Company Analysis'!G43-'Company Analysis'!G42</f>
        <v>-0.14822173176004416</v>
      </c>
      <c r="H41" s="99">
        <f>'Company Analysis'!H43-'Company Analysis'!H42</f>
        <v>0.31517520175918112</v>
      </c>
      <c r="I41" s="99">
        <f>'Company Analysis'!I43-'Company Analysis'!I42</f>
        <v>0.19441209004599713</v>
      </c>
      <c r="J41" s="99">
        <f>'Company Analysis'!J43-'Company Analysis'!J42</f>
        <v>-6.5991069207299691E-2</v>
      </c>
      <c r="K41" s="99">
        <f>'Company Analysis'!K43-'Company Analysis'!K42</f>
        <v>-0.10619171431961838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22" zoomScale="110" zoomScaleNormal="110" workbookViewId="0">
      <selection activeCell="L31" sqref="L31"/>
    </sheetView>
  </sheetViews>
  <sheetFormatPr defaultColWidth="9.1328125" defaultRowHeight="14.25"/>
  <cols>
    <col min="1" max="1" width="4.73046875" style="77" bestFit="1" customWidth="1"/>
    <col min="2" max="2" width="14.3984375" style="77" bestFit="1" customWidth="1"/>
    <col min="3" max="3" width="9.265625" style="77" bestFit="1" customWidth="1"/>
    <col min="4" max="4" width="12.265625" style="77" bestFit="1" customWidth="1"/>
    <col min="5" max="7" width="12.265625" style="77" customWidth="1"/>
    <col min="8" max="8" width="16.1328125" style="77" bestFit="1" customWidth="1"/>
    <col min="9" max="10" width="12.265625" style="77" customWidth="1"/>
    <col min="11" max="11" width="10.86328125" style="77" bestFit="1" customWidth="1"/>
    <col min="12" max="12" width="10.59765625" style="77" bestFit="1" customWidth="1"/>
    <col min="13" max="14" width="9.1328125" style="77"/>
    <col min="15" max="15" width="13.86328125" style="77" bestFit="1" customWidth="1"/>
    <col min="16" max="16384" width="9.1328125" style="77"/>
  </cols>
  <sheetData>
    <row r="1" spans="1:15">
      <c r="A1" s="77" t="s">
        <v>100</v>
      </c>
      <c r="B1" s="78">
        <f ca="1">MAX(C5:C12)+10</f>
        <v>10</v>
      </c>
      <c r="D1" s="77" t="s">
        <v>101</v>
      </c>
      <c r="E1" s="77">
        <v>5</v>
      </c>
    </row>
    <row r="2" spans="1:15">
      <c r="A2" s="77" t="s">
        <v>102</v>
      </c>
      <c r="B2" s="78">
        <f ca="1">MIN(C5:C12)-10</f>
        <v>-10</v>
      </c>
    </row>
    <row r="4" spans="1:15" s="79" customFormat="1" ht="11.65">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1.65">
      <c r="A5" s="82"/>
      <c r="B5" s="88" t="e">
        <f>'Valuation Model'!I2</f>
        <v>#DIV/0!</v>
      </c>
      <c r="C5" s="89">
        <f ca="1">'Valuation Model'!K2</f>
        <v>0</v>
      </c>
      <c r="D5" s="84" t="e">
        <f t="shared" ref="D5:D12" ca="1" si="0">IF(ABS(INDEX($K$6:$K$55,MATCH(C5,$K$6:$K$55,1)+IF(C5&gt;=MAX($K$6:$K$55),0,1),1)-C5)&lt;ABS(INDEX($K$6:$K$55,MATCH(C5,$K$6:$K$55,1))-C5),INDEX($K$6:$K$55,MATCH(C5,$K$6:$K$55,1)+IF(C5&gt;=MAX($K$6:$K$55),0,1),1),INDEX($K$6:$K$55,MATCH(C5,$K$6:$K$55,1)))</f>
        <v>#N/A</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-8.5784764198331356</v>
      </c>
      <c r="O5" s="84">
        <f ca="1">_xlfn.NORM.DIST(N5,0+0.03^3,AVERAGE('Valuation Model'!$K$22:$L$22),FALSE)/scaling</f>
        <v>7.0158949326292748E-251</v>
      </c>
    </row>
    <row r="6" spans="1:15" s="79" customFormat="1" ht="11.65">
      <c r="A6" s="82"/>
      <c r="B6" s="88" t="e">
        <f>'Valuation Model'!I3</f>
        <v>#DIV/0!</v>
      </c>
      <c r="C6" s="89">
        <f ca="1">'Valuation Model'!K3</f>
        <v>0</v>
      </c>
      <c r="D6" s="84" t="e">
        <f t="shared" ca="1" si="0"/>
        <v>#N/A</v>
      </c>
      <c r="E6" s="85">
        <f>IF(H6="N",5%/COUNTIF('Valuation Model'!$L$2:$L$9,"No"),IF(G6&lt;&gt;"Y",50%/(COUNTIF('Valuation Model'!$L$2:$L$9,"Yes")-COUNTIF(G$5:G$12,"Y")),45%/(COUNTIF(G$5:G$12,"Y"))))</f>
        <v>6.25E-2</v>
      </c>
      <c r="F6" s="79" t="s">
        <v>51</v>
      </c>
      <c r="G6" s="79" t="str">
        <f>IF(LEFT('Valuation Model'!L6,1)="M","Y","")</f>
        <v/>
      </c>
      <c r="H6" s="79" t="str">
        <f>IF(LEFT('Valuation Model'!L3,1)="M","Y",LEFT('Valuation Model'!L3,1))</f>
        <v>Y</v>
      </c>
      <c r="J6" s="86">
        <v>0.02</v>
      </c>
      <c r="K6" s="84">
        <f t="shared" ca="1" si="1"/>
        <v>0.2</v>
      </c>
      <c r="L6" s="87" t="str">
        <f t="shared" ca="1" si="2"/>
        <v/>
      </c>
      <c r="M6" s="85" t="str">
        <f t="shared" ca="1" si="3"/>
        <v/>
      </c>
      <c r="N6" s="84">
        <f ca="1">LN('Histogram Data'!K6+0.01)-LN(price)</f>
        <v>-5.533953982109713</v>
      </c>
      <c r="O6" s="84">
        <f ca="1">_xlfn.NORM.DIST(N6,0+0.03^3,AVERAGE('Valuation Model'!$K$22:$L$22),FALSE)/scaling</f>
        <v>4.029644459596334E-105</v>
      </c>
    </row>
    <row r="7" spans="1:15" s="79" customFormat="1" ht="11.65">
      <c r="A7" s="82"/>
      <c r="B7" s="88" t="e">
        <f>'Valuation Model'!I4</f>
        <v>#DIV/0!</v>
      </c>
      <c r="C7" s="89">
        <f ca="1">'Valuation Model'!K4</f>
        <v>0</v>
      </c>
      <c r="D7" s="84" t="e">
        <f t="shared" ca="1" si="0"/>
        <v>#N/A</v>
      </c>
      <c r="E7" s="85">
        <f>IF(H7="N",5%/COUNTIF('Valuation Model'!$L$2:$L$9,"No"),IF(G7&lt;&gt;"Y",50%/(COUNTIF('Valuation Model'!$L$2:$L$9,"Yes")-COUNTIF(G$5:G$12,"Y")),45%/(COUNTIF(G$5:G$12,"Y"))))</f>
        <v>6.25E-2</v>
      </c>
      <c r="F7" s="79" t="s">
        <v>51</v>
      </c>
      <c r="G7" s="79" t="str">
        <f>IF(LEFT('Valuation Model'!L4,1)="M","Y","")</f>
        <v/>
      </c>
      <c r="H7" s="79" t="str">
        <f>IF(LEFT('Valuation Model'!L4,1)="M","Y",LEFT('Valuation Model'!L4,1))</f>
        <v>Y</v>
      </c>
      <c r="J7" s="86">
        <f>J6+2%</f>
        <v>0.04</v>
      </c>
      <c r="K7" s="84">
        <f t="shared" ca="1" si="1"/>
        <v>0.4</v>
      </c>
      <c r="L7" s="87" t="str">
        <f t="shared" ca="1" si="2"/>
        <v/>
      </c>
      <c r="M7" s="85" t="str">
        <f t="shared" ca="1" si="3"/>
        <v/>
      </c>
      <c r="N7" s="84">
        <f ca="1">LN('Histogram Data'!K7+0.01)-LN(price)</f>
        <v>-4.8649043531288285</v>
      </c>
      <c r="O7" s="84">
        <f ca="1">_xlfn.NORM.DIST(N7,0+0.03^3,AVERAGE('Valuation Model'!$K$22:$L$22),FALSE)/scaling</f>
        <v>1.6137982489970918E-81</v>
      </c>
    </row>
    <row r="8" spans="1:15" s="79" customFormat="1" ht="11.65">
      <c r="A8" s="82"/>
      <c r="B8" s="88" t="e">
        <f>'Valuation Model'!I5</f>
        <v>#DIV/0!</v>
      </c>
      <c r="C8" s="89">
        <f ca="1">'Valuation Model'!K5</f>
        <v>0</v>
      </c>
      <c r="D8" s="84" t="e">
        <f t="shared" ca="1" si="0"/>
        <v>#N/A</v>
      </c>
      <c r="E8" s="85">
        <f>IF(H8="N",5%/COUNTIF('Valuation Model'!$L$2:$L$9,"No"),IF(G8&lt;&gt;"Y",50%/(COUNTIF('Valuation Model'!$L$2:$L$9,"Yes")-COUNTIF(G$5:G$12,"Y")),45%/(COUNTIF(G$5:G$12,"Y"))))</f>
        <v>6.25E-2</v>
      </c>
      <c r="F8" s="79" t="s">
        <v>51</v>
      </c>
      <c r="G8" s="79" t="str">
        <f>IF(LEFT('Valuation Model'!L8,1)="M","Y","")</f>
        <v/>
      </c>
      <c r="H8" s="79" t="str">
        <f>IF(LEFT('Valuation Model'!L5,1)="M","Y",LEFT('Valuation Model'!L5,1))</f>
        <v>Y</v>
      </c>
      <c r="J8" s="86">
        <f t="shared" ref="J8:J55" si="4">J7+2%</f>
        <v>0.06</v>
      </c>
      <c r="K8" s="84">
        <f t="shared" ca="1" si="1"/>
        <v>0.6</v>
      </c>
      <c r="L8" s="87" t="str">
        <f t="shared" ca="1" si="2"/>
        <v/>
      </c>
      <c r="M8" s="85" t="str">
        <f t="shared" ca="1" si="3"/>
        <v/>
      </c>
      <c r="N8" s="84">
        <f ca="1">LN('Histogram Data'!K8+0.01)-LN(price)</f>
        <v>-4.4676025556598251</v>
      </c>
      <c r="O8" s="84">
        <f ca="1">_xlfn.NORM.DIST(N8,0+0.03^3,AVERAGE('Valuation Model'!$K$22:$L$22),FALSE)/scaling</f>
        <v>6.1166933481274278E-69</v>
      </c>
    </row>
    <row r="9" spans="1:15" s="79" customFormat="1" ht="11.65">
      <c r="A9" s="82"/>
      <c r="B9" s="88" t="e">
        <f>'Valuation Model'!I6</f>
        <v>#DIV/0!</v>
      </c>
      <c r="C9" s="89">
        <f ca="1">'Valuation Model'!K6</f>
        <v>0</v>
      </c>
      <c r="D9" s="84" t="e">
        <f t="shared" ca="1" si="0"/>
        <v>#N/A</v>
      </c>
      <c r="E9" s="85">
        <f>IF(H9="N",5%/COUNTIF('Valuation Model'!$L$2:$L$9,"No"),IF(G9&lt;&gt;"Y",50%/(COUNTIF('Valuation Model'!$L$2:$L$9,"Yes")-COUNTIF(G$5:G$12,"Y")),45%/(COUNTIF(G$5:G$12,"Y"))))</f>
        <v>6.25E-2</v>
      </c>
      <c r="F9" s="79" t="s">
        <v>51</v>
      </c>
      <c r="G9" s="79" t="str">
        <f>IF(LEFT('Valuation Model'!L3,1)="M","Y","")</f>
        <v/>
      </c>
      <c r="H9" s="79" t="str">
        <f>IF(LEFT('Valuation Model'!L6,1)="M","Y",LEFT('Valuation Model'!L6,1))</f>
        <v>Y</v>
      </c>
      <c r="J9" s="86">
        <f t="shared" si="4"/>
        <v>0.08</v>
      </c>
      <c r="K9" s="84">
        <f t="shared" ca="1" si="1"/>
        <v>0.8</v>
      </c>
      <c r="L9" s="87" t="str">
        <f t="shared" ca="1" si="2"/>
        <v/>
      </c>
      <c r="M9" s="85" t="str">
        <f t="shared" ca="1" si="3"/>
        <v/>
      </c>
      <c r="N9" s="84">
        <f ca="1">LN('Histogram Data'!K9+0.01)-LN(price)</f>
        <v>-4.1840272651606973</v>
      </c>
      <c r="O9" s="84">
        <f ca="1">_xlfn.NORM.DIST(N9,0+0.03^3,AVERAGE('Valuation Model'!$K$22:$L$22),FALSE)/scaling</f>
        <v>1.2869532701255104E-60</v>
      </c>
    </row>
    <row r="10" spans="1:15" s="79" customFormat="1" ht="11.65">
      <c r="A10" s="82"/>
      <c r="B10" s="88" t="e">
        <f>'Valuation Model'!I7</f>
        <v>#DIV/0!</v>
      </c>
      <c r="C10" s="89">
        <f ca="1">'Valuation Model'!K7</f>
        <v>0</v>
      </c>
      <c r="D10" s="84" t="e">
        <f t="shared" ca="1" si="0"/>
        <v>#N/A</v>
      </c>
      <c r="E10" s="85">
        <f>IF(H10="N",5%/COUNTIF('Valuation Model'!$L$2:$L$9,"No"),IF(G10&lt;&gt;"Y",50%/(COUNTIF('Valuation Model'!$L$2:$L$9,"Yes")-COUNTIF(G$5:G$12,"Y")),45%/(COUNTIF(G$5:G$12,"Y"))))</f>
        <v>6.25E-2</v>
      </c>
      <c r="F10" s="79" t="s">
        <v>51</v>
      </c>
      <c r="G10" s="79" t="str">
        <f>IF(LEFT('Valuation Model'!L7,1)="M","Y","")</f>
        <v/>
      </c>
      <c r="H10" s="79" t="str">
        <f>IF(LEFT('Valuation Model'!L7,1)="M","Y",LEFT('Valuation Model'!L7,1))</f>
        <v>Y</v>
      </c>
      <c r="J10" s="86">
        <f t="shared" si="4"/>
        <v>0.1</v>
      </c>
      <c r="K10" s="84">
        <f t="shared" ca="1" si="1"/>
        <v>1</v>
      </c>
      <c r="L10" s="87" t="str">
        <f t="shared" ca="1" si="2"/>
        <v/>
      </c>
      <c r="M10" s="85" t="str">
        <f t="shared" ca="1" si="3"/>
        <v/>
      </c>
      <c r="N10" s="84">
        <f ca="1">LN('Histogram Data'!K10+0.01)-LN(price)</f>
        <v>-3.9633559029918768</v>
      </c>
      <c r="O10" s="84">
        <f ca="1">_xlfn.NORM.DIST(N10,0+0.03^3,AVERAGE('Valuation Model'!$K$22:$L$22),FALSE)/scaling</f>
        <v>1.6175831923433579E-54</v>
      </c>
    </row>
    <row r="11" spans="1:15" s="79" customFormat="1" ht="11.65">
      <c r="A11" s="82"/>
      <c r="B11" s="88" t="e">
        <f>'Valuation Model'!I8</f>
        <v>#DIV/0!</v>
      </c>
      <c r="C11" s="89">
        <f ca="1">'Valuation Model'!K8</f>
        <v>0</v>
      </c>
      <c r="D11" s="84" t="e">
        <f t="shared" ca="1" si="0"/>
        <v>#N/A</v>
      </c>
      <c r="E11" s="85">
        <f>IF(H11="N",5%/COUNTIF('Valuation Model'!$L$2:$L$9,"No"),IF(G11&lt;&gt;"Y",50%/(COUNTIF('Valuation Model'!$L$2:$L$9,"Yes")-COUNTIF(G$5:G$12,"Y")),45%/(COUNTIF(G$5:G$12,"Y"))))</f>
        <v>6.25E-2</v>
      </c>
      <c r="F11" s="79" t="s">
        <v>51</v>
      </c>
      <c r="G11" s="79" t="str">
        <f>IF(LEFT('Valuation Model'!L5,1)="M","Y","")</f>
        <v/>
      </c>
      <c r="H11" s="79" t="str">
        <f>IF(LEFT('Valuation Model'!L8,1)="M","Y",LEFT('Valuation Model'!L8,1))</f>
        <v>Y</v>
      </c>
      <c r="J11" s="86">
        <f t="shared" si="4"/>
        <v>0.12000000000000001</v>
      </c>
      <c r="K11" s="84">
        <f t="shared" ca="1" si="1"/>
        <v>1.2000000000000002</v>
      </c>
      <c r="L11" s="87" t="str">
        <f t="shared" ca="1" si="2"/>
        <v/>
      </c>
      <c r="M11" s="85" t="str">
        <f t="shared" ca="1" si="3"/>
        <v/>
      </c>
      <c r="N11" s="84">
        <f ca="1">LN('Histogram Data'!K11+0.01)-LN(price)</f>
        <v>-3.7826858742363947</v>
      </c>
      <c r="O11" s="84">
        <f ca="1">_xlfn.NORM.DIST(N11,0+0.03^3,AVERAGE('Valuation Model'!$K$22:$L$22),FALSE)/scaling</f>
        <v>9.0480602454271809E-50</v>
      </c>
    </row>
    <row r="12" spans="1:15" s="79" customFormat="1" ht="11.65">
      <c r="A12" s="82"/>
      <c r="B12" s="88" t="e">
        <f>'Valuation Model'!I9</f>
        <v>#DIV/0!</v>
      </c>
      <c r="C12" s="89">
        <f ca="1">'Valuation Model'!K9</f>
        <v>0</v>
      </c>
      <c r="D12" s="84" t="e">
        <f t="shared" ca="1" si="0"/>
        <v>#N/A</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1.4000000000000001</v>
      </c>
      <c r="L12" s="87" t="str">
        <f t="shared" ca="1" si="2"/>
        <v/>
      </c>
      <c r="M12" s="85" t="str">
        <f t="shared" ca="1" si="3"/>
        <v/>
      </c>
      <c r="N12" s="84">
        <f ca="1">LN('Histogram Data'!K12+0.01)-LN(price)</f>
        <v>-3.6297165294549676</v>
      </c>
      <c r="O12" s="84">
        <f ca="1">_xlfn.NORM.DIST(N12,0+0.03^3,AVERAGE('Valuation Model'!$K$22:$L$22),FALSE)/scaling</f>
        <v>6.3559478331300977E-46</v>
      </c>
    </row>
    <row r="13" spans="1:15" s="79" customFormat="1" ht="11.65">
      <c r="A13" s="82"/>
      <c r="J13" s="86">
        <f t="shared" si="4"/>
        <v>0.16</v>
      </c>
      <c r="K13" s="84">
        <f t="shared" ca="1" si="1"/>
        <v>1.6</v>
      </c>
      <c r="L13" s="87" t="str">
        <f t="shared" ca="1" si="2"/>
        <v/>
      </c>
      <c r="M13" s="85" t="str">
        <f t="shared" ca="1" si="3"/>
        <v/>
      </c>
      <c r="N13" s="84">
        <f ca="1">LN('Histogram Data'!K13+0.01)-LN(price)</f>
        <v>-3.4970720548486729</v>
      </c>
      <c r="O13" s="84">
        <f ca="1">_xlfn.NORM.DIST(N13,0+0.03^3,AVERAGE('Valuation Model'!$K$22:$L$22),FALSE)/scaling</f>
        <v>1.0237291655722852E-42</v>
      </c>
    </row>
    <row r="14" spans="1:15" s="79" customFormat="1" ht="11.65">
      <c r="A14" s="82"/>
      <c r="J14" s="86">
        <f t="shared" si="4"/>
        <v>0.18</v>
      </c>
      <c r="K14" s="84">
        <f t="shared" ca="1" si="1"/>
        <v>1.7999999999999998</v>
      </c>
      <c r="L14" s="87" t="str">
        <f t="shared" ca="1" si="2"/>
        <v/>
      </c>
      <c r="M14" s="85" t="str">
        <f t="shared" ca="1" si="3"/>
        <v/>
      </c>
      <c r="N14" s="84">
        <f ca="1">LN('Histogram Data'!K14+0.01)-LN(price)</f>
        <v>-3.3799793885673104</v>
      </c>
      <c r="O14" s="84">
        <f ca="1">_xlfn.NORM.DIST(N14,0+0.03^3,AVERAGE('Valuation Model'!$K$22:$L$22),FALSE)/scaling</f>
        <v>5.5205647852487417E-40</v>
      </c>
    </row>
    <row r="15" spans="1:15" s="79" customFormat="1" ht="11.65">
      <c r="A15" s="82"/>
      <c r="J15" s="86">
        <f t="shared" si="4"/>
        <v>0.19999999999999998</v>
      </c>
      <c r="K15" s="84">
        <f t="shared" ca="1" si="1"/>
        <v>1.9999999999999998</v>
      </c>
      <c r="L15" s="87" t="str">
        <f t="shared" ca="1" si="2"/>
        <v/>
      </c>
      <c r="M15" s="85" t="str">
        <f t="shared" ca="1" si="3"/>
        <v/>
      </c>
      <c r="N15" s="84">
        <f ca="1">LN('Histogram Data'!K15+0.01)-LN(price)</f>
        <v>-3.2751715117740603</v>
      </c>
      <c r="O15" s="84">
        <f ca="1">_xlfn.NORM.DIST(N15,0+0.03^3,AVERAGE('Valuation Model'!$K$22:$L$22),FALSE)/scaling</f>
        <v>1.2831490352430573E-37</v>
      </c>
    </row>
    <row r="16" spans="1:15" s="79" customFormat="1" ht="11.65">
      <c r="A16" s="82"/>
      <c r="C16" s="83"/>
      <c r="D16" s="84"/>
      <c r="E16" s="85"/>
      <c r="J16" s="86">
        <f t="shared" si="4"/>
        <v>0.21999999999999997</v>
      </c>
      <c r="K16" s="84">
        <f t="shared" ca="1" si="1"/>
        <v>2.1999999999999997</v>
      </c>
      <c r="L16" s="87" t="str">
        <f t="shared" ca="1" si="2"/>
        <v/>
      </c>
      <c r="M16" s="85" t="str">
        <f t="shared" ca="1" si="3"/>
        <v/>
      </c>
      <c r="N16" s="84">
        <f ca="1">LN('Histogram Data'!K16+0.01)-LN(price)</f>
        <v>-3.1803137183153836</v>
      </c>
      <c r="O16" s="84">
        <f ca="1">_xlfn.NORM.DIST(N16,0+0.03^3,AVERAGE('Valuation Model'!$K$22:$L$22),FALSE)/scaling</f>
        <v>1.53345427086101E-35</v>
      </c>
    </row>
    <row r="17" spans="4:15" s="79" customFormat="1" ht="11.65">
      <c r="J17" s="86">
        <f t="shared" si="4"/>
        <v>0.23999999999999996</v>
      </c>
      <c r="K17" s="84">
        <f t="shared" ca="1" si="1"/>
        <v>2.3999999999999995</v>
      </c>
      <c r="L17" s="87" t="str">
        <f t="shared" ca="1" si="2"/>
        <v/>
      </c>
      <c r="M17" s="85" t="str">
        <f t="shared" ca="1" si="3"/>
        <v/>
      </c>
      <c r="N17" s="84">
        <f ca="1">LN('Histogram Data'!K17+0.01)-LN(price)</f>
        <v>-3.0936794863424812</v>
      </c>
      <c r="O17" s="84">
        <f ca="1">_xlfn.NORM.DIST(N17,0+0.03^3,AVERAGE('Valuation Model'!$K$22:$L$22),FALSE)/scaling</f>
        <v>1.07059931506477E-33</v>
      </c>
    </row>
    <row r="18" spans="4:15" s="79" customFormat="1" ht="11.65">
      <c r="D18" s="86"/>
      <c r="J18" s="86">
        <f t="shared" si="4"/>
        <v>0.25999999999999995</v>
      </c>
      <c r="K18" s="84">
        <f t="shared" ca="1" si="1"/>
        <v>2.5999999999999996</v>
      </c>
      <c r="L18" s="87" t="str">
        <f t="shared" ca="1" si="2"/>
        <v/>
      </c>
      <c r="M18" s="85" t="str">
        <f t="shared" ca="1" si="3"/>
        <v/>
      </c>
      <c r="N18" s="84">
        <f ca="1">LN('Histogram Data'!K18+0.01)-LN(price)</f>
        <v>-3.0139560125104428</v>
      </c>
      <c r="O18" s="84">
        <f ca="1">_xlfn.NORM.DIST(N18,0+0.03^3,AVERAGE('Valuation Model'!$K$22:$L$22),FALSE)/scaling</f>
        <v>4.8028512539842182E-32</v>
      </c>
    </row>
    <row r="19" spans="4:15" s="79" customFormat="1" ht="11.65">
      <c r="D19" s="90"/>
      <c r="J19" s="86">
        <f t="shared" si="4"/>
        <v>0.27999999999999997</v>
      </c>
      <c r="K19" s="84">
        <f t="shared" ca="1" si="1"/>
        <v>2.8</v>
      </c>
      <c r="L19" s="87" t="str">
        <f t="shared" ca="1" si="2"/>
        <v/>
      </c>
      <c r="M19" s="85" t="str">
        <f t="shared" ca="1" si="3"/>
        <v/>
      </c>
      <c r="N19" s="84">
        <f ca="1">LN('Histogram Data'!K19+0.01)-LN(price)</f>
        <v>-2.9401217504993902</v>
      </c>
      <c r="O19" s="84">
        <f ca="1">_xlfn.NORM.DIST(N19,0+0.03^3,AVERAGE('Valuation Model'!$K$22:$L$22),FALSE)/scaling</f>
        <v>1.488962403205483E-30</v>
      </c>
    </row>
    <row r="20" spans="4:15" s="79" customFormat="1" ht="11.65">
      <c r="J20" s="86">
        <f t="shared" si="4"/>
        <v>0.3</v>
      </c>
      <c r="K20" s="84">
        <f t="shared" ca="1" si="1"/>
        <v>3</v>
      </c>
      <c r="L20" s="87" t="str">
        <f t="shared" ca="1" si="2"/>
        <v/>
      </c>
      <c r="M20" s="85" t="str">
        <f t="shared" ca="1" si="3"/>
        <v/>
      </c>
      <c r="N20" s="84">
        <f ca="1">LN('Histogram Data'!K20+0.01)-LN(price)</f>
        <v>-2.8713661550842602</v>
      </c>
      <c r="O20" s="84">
        <f ca="1">_xlfn.NORM.DIST(N20,0+0.03^3,AVERAGE('Valuation Model'!$K$22:$L$22),FALSE)/scaling</f>
        <v>3.3761741920545214E-29</v>
      </c>
    </row>
    <row r="21" spans="4:15" s="79" customFormat="1" ht="11.65">
      <c r="J21" s="86">
        <f t="shared" si="4"/>
        <v>0.32</v>
      </c>
      <c r="K21" s="84">
        <f t="shared" ca="1" si="1"/>
        <v>3.2</v>
      </c>
      <c r="L21" s="87" t="str">
        <f t="shared" ca="1" si="2"/>
        <v/>
      </c>
      <c r="M21" s="85" t="str">
        <f t="shared" ca="1" si="3"/>
        <v/>
      </c>
      <c r="N21" s="84">
        <f ca="1">LN('Histogram Data'!K21+0.01)-LN(price)</f>
        <v>-2.8070352967031202</v>
      </c>
      <c r="O21" s="84">
        <f ca="1">_xlfn.NORM.DIST(N21,0+0.03^3,AVERAGE('Valuation Model'!$K$22:$L$22),FALSE)/scaling</f>
        <v>5.8571455634389157E-28</v>
      </c>
    </row>
    <row r="22" spans="4:15" s="79" customFormat="1" ht="11.65">
      <c r="J22" s="86">
        <f t="shared" si="4"/>
        <v>0.34</v>
      </c>
      <c r="K22" s="84">
        <f t="shared" ca="1" si="1"/>
        <v>3.4000000000000004</v>
      </c>
      <c r="L22" s="87" t="str">
        <f t="shared" ca="1" si="2"/>
        <v/>
      </c>
      <c r="M22" s="85" t="str">
        <f t="shared" ca="1" si="3"/>
        <v/>
      </c>
      <c r="N22" s="84">
        <f ca="1">LN('Histogram Data'!K22+0.01)-LN(price)</f>
        <v>-2.7465939425496195</v>
      </c>
      <c r="O22" s="84">
        <f ca="1">_xlfn.NORM.DIST(N22,0+0.03^3,AVERAGE('Valuation Model'!$K$22:$L$22),FALSE)/scaling</f>
        <v>8.0618827164155784E-27</v>
      </c>
    </row>
    <row r="23" spans="4:15" s="79" customFormat="1" ht="11.65">
      <c r="J23" s="86">
        <f t="shared" si="4"/>
        <v>0.36000000000000004</v>
      </c>
      <c r="K23" s="84">
        <f t="shared" ca="1" si="1"/>
        <v>3.6000000000000005</v>
      </c>
      <c r="L23" s="87" t="str">
        <f t="shared" ca="1" si="2"/>
        <v/>
      </c>
      <c r="M23" s="85" t="str">
        <f t="shared" ca="1" si="3"/>
        <v/>
      </c>
      <c r="N23" s="84">
        <f ca="1">LN('Histogram Data'!K23+0.01)-LN(price)</f>
        <v>-2.6895984615002551</v>
      </c>
      <c r="O23" s="84">
        <f ca="1">_xlfn.NORM.DIST(N23,0+0.03^3,AVERAGE('Valuation Model'!$K$22:$L$22),FALSE)/scaling</f>
        <v>9.0689657119240905E-26</v>
      </c>
    </row>
    <row r="24" spans="4:15" s="79" customFormat="1" ht="11.65">
      <c r="J24" s="86">
        <f t="shared" si="4"/>
        <v>0.38000000000000006</v>
      </c>
      <c r="K24" s="84">
        <f t="shared" ca="1" si="1"/>
        <v>3.8000000000000007</v>
      </c>
      <c r="L24" s="87" t="str">
        <f t="shared" ca="1" si="2"/>
        <v/>
      </c>
      <c r="M24" s="85" t="str">
        <f t="shared" ca="1" si="3"/>
        <v/>
      </c>
      <c r="N24" s="84">
        <f ca="1">LN('Histogram Data'!K24+0.01)-LN(price)</f>
        <v>-2.6356770447064353</v>
      </c>
      <c r="O24" s="84">
        <f ca="1">_xlfn.NORM.DIST(N24,0+0.03^3,AVERAGE('Valuation Model'!$K$22:$L$22),FALSE)/scaling</f>
        <v>8.5447042265310759E-25</v>
      </c>
    </row>
    <row r="25" spans="4:15" s="79" customFormat="1" ht="11.65">
      <c r="J25" s="86">
        <f t="shared" si="4"/>
        <v>0.40000000000000008</v>
      </c>
      <c r="K25" s="84">
        <f t="shared" ca="1" si="1"/>
        <v>4.0000000000000009</v>
      </c>
      <c r="L25" s="87" t="str">
        <f t="shared" ca="1" si="2"/>
        <v/>
      </c>
      <c r="M25" s="85" t="str">
        <f t="shared" ca="1" si="3"/>
        <v/>
      </c>
      <c r="N25" s="84">
        <f ca="1">LN('Histogram Data'!K25+0.01)-LN(price)</f>
        <v>-2.5845149925265667</v>
      </c>
      <c r="O25" s="84">
        <f ca="1">_xlfn.NORM.DIST(N25,0+0.03^3,AVERAGE('Valuation Model'!$K$22:$L$22),FALSE)/scaling</f>
        <v>6.8825141351141114E-24</v>
      </c>
    </row>
    <row r="26" spans="4:15" s="79" customFormat="1" ht="11.65">
      <c r="J26" s="86">
        <f t="shared" si="4"/>
        <v>0.4200000000000001</v>
      </c>
      <c r="K26" s="84">
        <f t="shared" ca="1" si="1"/>
        <v>4.2000000000000011</v>
      </c>
      <c r="L26" s="87" t="str">
        <f t="shared" ca="1" si="2"/>
        <v/>
      </c>
      <c r="M26" s="85" t="str">
        <f t="shared" ca="1" si="3"/>
        <v/>
      </c>
      <c r="N26" s="84">
        <f ca="1">LN('Histogram Data'!K26+0.01)-LN(price)</f>
        <v>-2.5358435861507544</v>
      </c>
      <c r="O26" s="84">
        <f ca="1">_xlfn.NORM.DIST(N26,0+0.03^3,AVERAGE('Valuation Model'!$K$22:$L$22),FALSE)/scaling</f>
        <v>4.8217565674362306E-23</v>
      </c>
    </row>
    <row r="27" spans="4:15" s="79" customFormat="1" ht="11.65">
      <c r="J27" s="86">
        <f t="shared" si="4"/>
        <v>0.44000000000000011</v>
      </c>
      <c r="K27" s="84">
        <f t="shared" ca="1" si="1"/>
        <v>4.4000000000000012</v>
      </c>
      <c r="L27" s="87" t="str">
        <f t="shared" ca="1" si="2"/>
        <v/>
      </c>
      <c r="M27" s="85" t="str">
        <f t="shared" ca="1" si="3"/>
        <v/>
      </c>
      <c r="N27" s="84">
        <f ca="1">LN('Histogram Data'!K27+0.01)-LN(price)</f>
        <v>-2.4894315443862896</v>
      </c>
      <c r="O27" s="84">
        <f ca="1">_xlfn.NORM.DIST(N27,0+0.03^3,AVERAGE('Valuation Model'!$K$22:$L$22),FALSE)/scaling</f>
        <v>2.9815746631577027E-22</v>
      </c>
    </row>
    <row r="28" spans="4:15" s="79" customFormat="1" ht="11.65">
      <c r="J28" s="86">
        <f t="shared" si="4"/>
        <v>0.46000000000000013</v>
      </c>
      <c r="K28" s="84">
        <f t="shared" ca="1" si="1"/>
        <v>4.6000000000000014</v>
      </c>
      <c r="L28" s="87" t="str">
        <f t="shared" ca="1" si="2"/>
        <v/>
      </c>
      <c r="M28" s="85" t="str">
        <f t="shared" ca="1" si="3"/>
        <v/>
      </c>
      <c r="N28" s="84">
        <f ca="1">LN('Histogram Data'!K28+0.01)-LN(price)</f>
        <v>-2.445078376836487</v>
      </c>
      <c r="O28" s="84">
        <f ca="1">_xlfn.NORM.DIST(N28,0+0.03^3,AVERAGE('Valuation Model'!$K$22:$L$22),FALSE)/scaling</f>
        <v>1.6478929482722328E-21</v>
      </c>
    </row>
    <row r="29" spans="4:15" s="79" customFormat="1" ht="11.65">
      <c r="J29" s="86">
        <f t="shared" si="4"/>
        <v>0.48000000000000015</v>
      </c>
      <c r="K29" s="84">
        <f t="shared" ca="1" si="1"/>
        <v>4.8000000000000016</v>
      </c>
      <c r="L29" s="87" t="str">
        <f t="shared" ca="1" si="2"/>
        <v/>
      </c>
      <c r="M29" s="85" t="str">
        <f t="shared" ca="1" si="3"/>
        <v/>
      </c>
      <c r="N29" s="84">
        <f ca="1">LN('Histogram Data'!K29+0.01)-LN(price)</f>
        <v>-2.4026091497273745</v>
      </c>
      <c r="O29" s="84">
        <f ca="1">_xlfn.NORM.DIST(N29,0+0.03^3,AVERAGE('Valuation Model'!$K$22:$L$22),FALSE)/scaling</f>
        <v>8.2293541284888792E-21</v>
      </c>
    </row>
    <row r="30" spans="4:15" s="79" customFormat="1" ht="11.65">
      <c r="J30" s="86">
        <f t="shared" si="4"/>
        <v>0.50000000000000011</v>
      </c>
      <c r="K30" s="84">
        <f t="shared" ca="1" si="1"/>
        <v>5.0000000000000009</v>
      </c>
      <c r="L30" s="87" t="str">
        <f t="shared" ca="1" si="2"/>
        <v/>
      </c>
      <c r="M30" s="85" t="str">
        <f t="shared" ca="1" si="3"/>
        <v/>
      </c>
      <c r="N30" s="84">
        <f ca="1">LN('Histogram Data'!K30+0.01)-LN(price)</f>
        <v>-2.361870318748271</v>
      </c>
      <c r="O30" s="84">
        <f ca="1">_xlfn.NORM.DIST(N30,0+0.03^3,AVERAGE('Valuation Model'!$K$22:$L$22),FALSE)/scaling</f>
        <v>3.7483936126129471E-20</v>
      </c>
    </row>
    <row r="31" spans="4:15" s="79" customFormat="1" ht="11.65">
      <c r="J31" s="86">
        <f t="shared" si="4"/>
        <v>0.52000000000000013</v>
      </c>
      <c r="K31" s="84">
        <f t="shared" ca="1" si="1"/>
        <v>5.2000000000000011</v>
      </c>
      <c r="L31" s="87" t="str">
        <f t="shared" ca="1" si="2"/>
        <v/>
      </c>
      <c r="M31" s="85" t="str">
        <f t="shared" ca="1" si="3"/>
        <v/>
      </c>
      <c r="N31" s="84">
        <f ca="1">LN('Histogram Data'!K31+0.01)-LN(price)</f>
        <v>-2.3227263780797687</v>
      </c>
      <c r="O31" s="84">
        <f ca="1">_xlfn.NORM.DIST(N31,0+0.03^3,AVERAGE('Valuation Model'!$K$22:$L$22),FALSE)/scaling</f>
        <v>1.5701378542804172E-19</v>
      </c>
    </row>
    <row r="32" spans="4:15" s="79" customFormat="1" ht="11.65">
      <c r="J32" s="86">
        <f t="shared" si="4"/>
        <v>0.54000000000000015</v>
      </c>
      <c r="K32" s="84">
        <f t="shared" ca="1" si="1"/>
        <v>5.4000000000000012</v>
      </c>
      <c r="L32" s="87" t="str">
        <f t="shared" ca="1" si="2"/>
        <v/>
      </c>
      <c r="M32" s="85" t="str">
        <f t="shared" ca="1" si="3"/>
        <v/>
      </c>
      <c r="N32" s="84">
        <f ca="1">LN('Histogram Data'!K32+0.01)-LN(price)</f>
        <v>-2.2850571409866545</v>
      </c>
      <c r="O32" s="84">
        <f ca="1">_xlfn.NORM.DIST(N32,0+0.03^3,AVERAGE('Valuation Model'!$K$22:$L$22),FALSE)/scaling</f>
        <v>6.092250005337873E-19</v>
      </c>
    </row>
    <row r="33" spans="10:15" s="79" customFormat="1" ht="11.65">
      <c r="J33" s="86">
        <f t="shared" si="4"/>
        <v>0.56000000000000016</v>
      </c>
      <c r="K33" s="84">
        <f t="shared" ca="1" si="1"/>
        <v>5.6000000000000014</v>
      </c>
      <c r="L33" s="87" t="str">
        <f t="shared" ca="1" si="2"/>
        <v/>
      </c>
      <c r="M33" s="85" t="str">
        <f t="shared" ca="1" si="3"/>
        <v/>
      </c>
      <c r="N33" s="84">
        <f ca="1">LN('Histogram Data'!K33+0.01)-LN(price)</f>
        <v>-2.2487555143104396</v>
      </c>
      <c r="O33" s="84">
        <f ca="1">_xlfn.NORM.DIST(N33,0+0.03^3,AVERAGE('Valuation Model'!$K$22:$L$22),FALSE)/scaling</f>
        <v>2.2035847135087707E-18</v>
      </c>
    </row>
    <row r="34" spans="10:15" s="79" customFormat="1" ht="11.65">
      <c r="J34" s="86">
        <f t="shared" si="4"/>
        <v>0.58000000000000018</v>
      </c>
      <c r="K34" s="84">
        <f t="shared" ca="1" si="1"/>
        <v>5.8000000000000016</v>
      </c>
      <c r="L34" s="87" t="str">
        <f t="shared" ca="1" si="2"/>
        <v/>
      </c>
      <c r="M34" s="85" t="str">
        <f t="shared" ca="1" si="3"/>
        <v/>
      </c>
      <c r="N34" s="84">
        <f ca="1">LN('Histogram Data'!K34+0.01)-LN(price)</f>
        <v>-2.2137256629812248</v>
      </c>
      <c r="O34" s="84">
        <f ca="1">_xlfn.NORM.DIST(N34,0+0.03^3,AVERAGE('Valuation Model'!$K$22:$L$22),FALSE)/scaling</f>
        <v>7.4721211846708968E-18</v>
      </c>
    </row>
    <row r="35" spans="10:15" s="79" customFormat="1" ht="11.65">
      <c r="J35" s="86">
        <f t="shared" si="4"/>
        <v>0.6000000000000002</v>
      </c>
      <c r="K35" s="84">
        <f t="shared" ca="1" si="1"/>
        <v>6.0000000000000018</v>
      </c>
      <c r="L35" s="87" t="str">
        <f t="shared" ca="1" si="2"/>
        <v/>
      </c>
      <c r="M35" s="85" t="str">
        <f t="shared" ca="1" si="3"/>
        <v/>
      </c>
      <c r="N35" s="84">
        <f ca="1">LN('Histogram Data'!K35+0.01)-LN(price)</f>
        <v>-2.179881485297928</v>
      </c>
      <c r="O35" s="84">
        <f ca="1">_xlfn.NORM.DIST(N35,0+0.03^3,AVERAGE('Valuation Model'!$K$22:$L$22),FALSE)/scaling</f>
        <v>2.3872642613465382E-17</v>
      </c>
    </row>
    <row r="36" spans="10:15" s="79" customFormat="1" ht="11.65">
      <c r="J36" s="86">
        <f t="shared" si="4"/>
        <v>0.62000000000000022</v>
      </c>
      <c r="K36" s="84">
        <f t="shared" ca="1" si="1"/>
        <v>6.200000000000002</v>
      </c>
      <c r="L36" s="87" t="str">
        <f t="shared" ca="1" si="2"/>
        <v/>
      </c>
      <c r="M36" s="85" t="str">
        <f t="shared" ca="1" si="3"/>
        <v/>
      </c>
      <c r="N36" s="84">
        <f ca="1">LN('Histogram Data'!K36+0.01)-LN(price)</f>
        <v>-2.1471453378996568</v>
      </c>
      <c r="O36" s="84">
        <f ca="1">_xlfn.NORM.DIST(N36,0+0.03^3,AVERAGE('Valuation Model'!$K$22:$L$22),FALSE)/scaling</f>
        <v>7.2185084924289388E-17</v>
      </c>
    </row>
    <row r="37" spans="10:15" s="79" customFormat="1" ht="11.65">
      <c r="J37" s="86">
        <f t="shared" si="4"/>
        <v>0.64000000000000024</v>
      </c>
      <c r="K37" s="84">
        <f t="shared" ca="1" si="1"/>
        <v>6.4000000000000021</v>
      </c>
      <c r="L37" s="87" t="str">
        <f t="shared" ca="1" si="2"/>
        <v/>
      </c>
      <c r="M37" s="85" t="str">
        <f t="shared" ca="1" si="3"/>
        <v/>
      </c>
      <c r="N37" s="84">
        <f ca="1">LN('Histogram Data'!K37+0.01)-LN(price)</f>
        <v>-2.1154469629124657</v>
      </c>
      <c r="O37" s="84">
        <f ca="1">_xlfn.NORM.DIST(N37,0+0.03^3,AVERAGE('Valuation Model'!$K$22:$L$22),FALSE)/scaling</f>
        <v>2.0741091064634237E-16</v>
      </c>
    </row>
    <row r="38" spans="10:15" s="79" customFormat="1" ht="11.65">
      <c r="J38" s="86">
        <f t="shared" si="4"/>
        <v>0.66000000000000025</v>
      </c>
      <c r="K38" s="84">
        <f t="shared" ca="1" si="1"/>
        <v>6.6000000000000023</v>
      </c>
      <c r="L38" s="87" t="str">
        <f t="shared" ca="1" si="2"/>
        <v/>
      </c>
      <c r="M38" s="85" t="str">
        <f t="shared" ca="1" si="3"/>
        <v/>
      </c>
      <c r="N38" s="84">
        <f ca="1">LN('Histogram Data'!K38+0.01)-LN(price)</f>
        <v>-2.0847225799814497</v>
      </c>
      <c r="O38" s="84">
        <f ca="1">_xlfn.NORM.DIST(N38,0+0.03^3,AVERAGE('Valuation Model'!$K$22:$L$22),FALSE)/scaling</f>
        <v>5.683614751579804E-16</v>
      </c>
    </row>
    <row r="39" spans="10:15" s="79" customFormat="1" ht="11.65">
      <c r="J39" s="86">
        <f t="shared" si="4"/>
        <v>0.68000000000000027</v>
      </c>
      <c r="K39" s="84">
        <f t="shared" ca="1" si="1"/>
        <v>6.8000000000000025</v>
      </c>
      <c r="L39" s="87" t="str">
        <f t="shared" ca="1" si="2"/>
        <v/>
      </c>
      <c r="M39" s="85" t="str">
        <f t="shared" ca="1" si="3"/>
        <v/>
      </c>
      <c r="N39" s="84">
        <f ca="1">LN('Histogram Data'!K39+0.01)-LN(price)</f>
        <v>-2.0549141136836235</v>
      </c>
      <c r="O39" s="84">
        <f ca="1">_xlfn.NORM.DIST(N39,0+0.03^3,AVERAGE('Valuation Model'!$K$22:$L$22),FALSE)/scaling</f>
        <v>1.4902029792821302E-15</v>
      </c>
    </row>
    <row r="40" spans="10:15" s="79" customFormat="1" ht="11.65">
      <c r="J40" s="86">
        <f t="shared" si="4"/>
        <v>0.70000000000000029</v>
      </c>
      <c r="K40" s="84">
        <f t="shared" ca="1" si="1"/>
        <v>7.0000000000000027</v>
      </c>
      <c r="L40" s="87" t="str">
        <f t="shared" ca="1" si="2"/>
        <v/>
      </c>
      <c r="M40" s="85" t="str">
        <f t="shared" ca="1" si="3"/>
        <v/>
      </c>
      <c r="N40" s="84">
        <f ca="1">LN('Histogram Data'!K40+0.01)-LN(price)</f>
        <v>-2.0259685327985455</v>
      </c>
      <c r="O40" s="84">
        <f ca="1">_xlfn.NORM.DIST(N40,0+0.03^3,AVERAGE('Valuation Model'!$K$22:$L$22),FALSE)/scaling</f>
        <v>3.7495460600717472E-15</v>
      </c>
    </row>
    <row r="41" spans="10:15" s="79" customFormat="1" ht="11.65">
      <c r="J41" s="86">
        <f t="shared" si="4"/>
        <v>0.72000000000000031</v>
      </c>
      <c r="K41" s="84">
        <f t="shared" ca="1" si="1"/>
        <v>7.2000000000000028</v>
      </c>
      <c r="L41" s="87" t="str">
        <f t="shared" ca="1" si="2"/>
        <v/>
      </c>
      <c r="M41" s="85" t="str">
        <f t="shared" ca="1" si="3"/>
        <v/>
      </c>
      <c r="N41" s="84">
        <f ca="1">LN('Histogram Data'!K41+0.01)-LN(price)</f>
        <v>-1.9978372825481865</v>
      </c>
      <c r="O41" s="84">
        <f ca="1">_xlfn.NORM.DIST(N41,0+0.03^3,AVERAGE('Valuation Model'!$K$22:$L$22),FALSE)/scaling</f>
        <v>9.0780172936048794E-15</v>
      </c>
    </row>
    <row r="42" spans="10:15" s="79" customFormat="1" ht="11.65">
      <c r="J42" s="86">
        <f t="shared" si="4"/>
        <v>0.74000000000000032</v>
      </c>
      <c r="K42" s="84">
        <f t="shared" ca="1" si="1"/>
        <v>7.400000000000003</v>
      </c>
      <c r="L42" s="87" t="str">
        <f t="shared" ca="1" si="2"/>
        <v/>
      </c>
      <c r="M42" s="85" t="str">
        <f t="shared" ca="1" si="3"/>
        <v/>
      </c>
      <c r="N42" s="84">
        <f ca="1">LN('Histogram Data'!K42+0.01)-LN(price)</f>
        <v>-1.9704757945370486</v>
      </c>
      <c r="O42" s="84">
        <f ca="1">_xlfn.NORM.DIST(N42,0+0.03^3,AVERAGE('Valuation Model'!$K$22:$L$22),FALSE)/scaling</f>
        <v>2.1200422932500505E-14</v>
      </c>
    </row>
    <row r="43" spans="10:15" s="79" customFormat="1" ht="11.65">
      <c r="J43" s="86">
        <f t="shared" si="4"/>
        <v>0.76000000000000034</v>
      </c>
      <c r="K43" s="84">
        <f t="shared" ca="1" si="1"/>
        <v>7.6000000000000032</v>
      </c>
      <c r="L43" s="87" t="str">
        <f t="shared" ca="1" si="2"/>
        <v/>
      </c>
      <c r="M43" s="85" t="str">
        <f t="shared" ca="1" si="3"/>
        <v/>
      </c>
      <c r="N43" s="84">
        <f ca="1">LN('Histogram Data'!K43+0.01)-LN(price)</f>
        <v>-1.94384306197145</v>
      </c>
      <c r="O43" s="84">
        <f ca="1">_xlfn.NORM.DIST(N43,0+0.03^3,AVERAGE('Valuation Model'!$K$22:$L$22),FALSE)/scaling</f>
        <v>4.7863979095642342E-14</v>
      </c>
    </row>
    <row r="44" spans="10:15" s="79" customFormat="1" ht="11.65">
      <c r="J44" s="86">
        <f t="shared" si="4"/>
        <v>0.78000000000000036</v>
      </c>
      <c r="K44" s="84">
        <f t="shared" ca="1" si="1"/>
        <v>7.8000000000000034</v>
      </c>
      <c r="L44" s="87" t="str">
        <f t="shared" ca="1" si="2"/>
        <v/>
      </c>
      <c r="M44" s="85" t="str">
        <f t="shared" ca="1" si="3"/>
        <v/>
      </c>
      <c r="N44" s="84">
        <f ca="1">LN('Histogram Data'!K44+0.01)-LN(price)</f>
        <v>-1.9179012699934495</v>
      </c>
      <c r="O44" s="84">
        <f ca="1">_xlfn.NORM.DIST(N44,0+0.03^3,AVERAGE('Valuation Model'!$K$22:$L$22),FALSE)/scaling</f>
        <v>1.0468175096382898E-13</v>
      </c>
    </row>
    <row r="45" spans="10:15" s="79" customFormat="1" ht="11.65">
      <c r="J45" s="86">
        <f t="shared" si="4"/>
        <v>0.80000000000000038</v>
      </c>
      <c r="K45" s="84">
        <f t="shared" ca="1" si="1"/>
        <v>8.0000000000000036</v>
      </c>
      <c r="L45" s="87" t="str">
        <f t="shared" ca="1" si="2"/>
        <v/>
      </c>
      <c r="M45" s="85" t="str">
        <f t="shared" ca="1" si="3"/>
        <v/>
      </c>
      <c r="N45" s="84">
        <f ca="1">LN('Histogram Data'!K45+0.01)-LN(price)</f>
        <v>-1.8926154727647764</v>
      </c>
      <c r="O45" s="84">
        <f ca="1">_xlfn.NORM.DIST(N45,0+0.03^3,AVERAGE('Valuation Model'!$K$22:$L$22),FALSE)/scaling</f>
        <v>2.2220030903251729E-13</v>
      </c>
    </row>
    <row r="46" spans="10:15" s="79" customFormat="1" ht="11.65">
      <c r="J46" s="86">
        <f t="shared" si="4"/>
        <v>0.8200000000000004</v>
      </c>
      <c r="K46" s="84">
        <f t="shared" ca="1" si="1"/>
        <v>8.2000000000000046</v>
      </c>
      <c r="L46" s="87" t="str">
        <f t="shared" ca="1" si="2"/>
        <v/>
      </c>
      <c r="M46" s="85" t="str">
        <f t="shared" ca="1" si="3"/>
        <v/>
      </c>
      <c r="N46" s="84">
        <f ca="1">LN('Histogram Data'!K46+0.01)-LN(price)</f>
        <v>-1.8679533103807073</v>
      </c>
      <c r="O46" s="84">
        <f ca="1">_xlfn.NORM.DIST(N46,0+0.03^3,AVERAGE('Valuation Model'!$K$22:$L$22),FALSE)/scaling</f>
        <v>4.5854040087500665E-13</v>
      </c>
    </row>
    <row r="47" spans="10:15" s="79" customFormat="1" ht="11.65">
      <c r="J47" s="86">
        <f t="shared" si="4"/>
        <v>0.84000000000000041</v>
      </c>
      <c r="K47" s="84">
        <f t="shared" ca="1" si="1"/>
        <v>8.4000000000000039</v>
      </c>
      <c r="L47" s="87" t="str">
        <f t="shared" ca="1" si="2"/>
        <v/>
      </c>
      <c r="M47" s="85" t="str">
        <f t="shared" ca="1" si="3"/>
        <v/>
      </c>
      <c r="N47" s="84">
        <f ca="1">LN('Histogram Data'!K47+0.01)-LN(price)</f>
        <v>-1.8438847598601877</v>
      </c>
      <c r="O47" s="84">
        <f ca="1">_xlfn.NORM.DIST(N47,0+0.03^3,AVERAGE('Valuation Model'!$K$22:$L$22),FALSE)/scaling</f>
        <v>9.2142182195411699E-13</v>
      </c>
    </row>
    <row r="48" spans="10:15" s="79" customFormat="1" ht="11.65">
      <c r="J48" s="86">
        <f t="shared" si="4"/>
        <v>0.86000000000000043</v>
      </c>
      <c r="K48" s="84">
        <f t="shared" ca="1" si="1"/>
        <v>8.600000000000005</v>
      </c>
      <c r="L48" s="87" t="str">
        <f t="shared" ca="1" si="2"/>
        <v/>
      </c>
      <c r="M48" s="85" t="str">
        <f t="shared" ca="1" si="3"/>
        <v/>
      </c>
      <c r="N48" s="84">
        <f ca="1">LN('Histogram Data'!K48+0.01)-LN(price)</f>
        <v>-1.8203819154054046</v>
      </c>
      <c r="O48" s="84">
        <f ca="1">_xlfn.NORM.DIST(N48,0+0.03^3,AVERAGE('Valuation Model'!$K$22:$L$22),FALSE)/scaling</f>
        <v>1.8056052555781261E-12</v>
      </c>
    </row>
    <row r="49" spans="10:15" s="79" customFormat="1" ht="11.65">
      <c r="J49" s="86">
        <f t="shared" si="4"/>
        <v>0.88000000000000045</v>
      </c>
      <c r="K49" s="84">
        <f t="shared" ca="1" si="1"/>
        <v>8.8000000000000043</v>
      </c>
      <c r="L49" s="87" t="str">
        <f t="shared" ca="1" si="2"/>
        <v/>
      </c>
      <c r="M49" s="85" t="str">
        <f t="shared" ca="1" si="3"/>
        <v/>
      </c>
      <c r="N49" s="84">
        <f ca="1">LN('Histogram Data'!K49+0.01)-LN(price)</f>
        <v>-1.7974187938969561</v>
      </c>
      <c r="O49" s="84">
        <f ca="1">_xlfn.NORM.DIST(N49,0+0.03^3,AVERAGE('Valuation Model'!$K$22:$L$22),FALSE)/scaling</f>
        <v>3.4550796655723734E-12</v>
      </c>
    </row>
    <row r="50" spans="10:15" s="79" customFormat="1" ht="11.65">
      <c r="J50" s="86">
        <f t="shared" si="4"/>
        <v>0.90000000000000047</v>
      </c>
      <c r="K50" s="84">
        <f t="shared" ca="1" si="1"/>
        <v>9.0000000000000053</v>
      </c>
      <c r="L50" s="87" t="str">
        <f t="shared" ca="1" si="2"/>
        <v/>
      </c>
      <c r="M50" s="85" t="str">
        <f t="shared" ca="1" si="3"/>
        <v/>
      </c>
      <c r="N50" s="84">
        <f ca="1">LN('Histogram Data'!K50+0.01)-LN(price)</f>
        <v>-1.7749711622247974</v>
      </c>
      <c r="O50" s="84">
        <f ca="1">_xlfn.NORM.DIST(N50,0+0.03^3,AVERAGE('Valuation Model'!$K$22:$L$22),FALSE)/scaling</f>
        <v>6.4641046045006668E-12</v>
      </c>
    </row>
    <row r="51" spans="10:15" s="79" customFormat="1" ht="11.65">
      <c r="J51" s="86">
        <f t="shared" si="4"/>
        <v>0.92000000000000048</v>
      </c>
      <c r="K51" s="84">
        <f t="shared" ca="1" si="1"/>
        <v>9.2000000000000046</v>
      </c>
      <c r="L51" s="87" t="str">
        <f t="shared" ca="1" si="2"/>
        <v/>
      </c>
      <c r="M51" s="85" t="str">
        <f t="shared" ca="1" si="3"/>
        <v/>
      </c>
      <c r="N51" s="84">
        <f ca="1">LN('Histogram Data'!K51+0.01)-LN(price)</f>
        <v>-1.7530163835778287</v>
      </c>
      <c r="O51" s="84">
        <f ca="1">_xlfn.NORM.DIST(N51,0+0.03^3,AVERAGE('Valuation Model'!$K$22:$L$22),FALSE)/scaling</f>
        <v>1.1838005145576532E-11</v>
      </c>
    </row>
    <row r="52" spans="10:15" s="79" customFormat="1" ht="11.65">
      <c r="J52" s="86">
        <f t="shared" si="4"/>
        <v>0.9400000000000005</v>
      </c>
      <c r="K52" s="84">
        <f t="shared" ca="1" si="1"/>
        <v>9.4000000000000057</v>
      </c>
      <c r="L52" s="87" t="str">
        <f t="shared" ca="1" si="2"/>
        <v/>
      </c>
      <c r="M52" s="85" t="str">
        <f t="shared" ca="1" si="3"/>
        <v/>
      </c>
      <c r="N52" s="84">
        <f ca="1">LN('Histogram Data'!K52+0.01)-LN(price)</f>
        <v>-1.7315332802477559</v>
      </c>
      <c r="O52" s="84">
        <f ca="1">_xlfn.NORM.DIST(N52,0+0.03^3,AVERAGE('Valuation Model'!$K$22:$L$22),FALSE)/scaling</f>
        <v>2.1244062285634627E-11</v>
      </c>
    </row>
    <row r="53" spans="10:15" s="79" customFormat="1" ht="11.65">
      <c r="J53" s="86">
        <f t="shared" si="4"/>
        <v>0.96000000000000052</v>
      </c>
      <c r="K53" s="84">
        <f t="shared" ca="1" si="1"/>
        <v>9.600000000000005</v>
      </c>
      <c r="L53" s="87" t="str">
        <f t="shared" ca="1" si="2"/>
        <v/>
      </c>
      <c r="M53" s="85" t="str">
        <f t="shared" ca="1" si="3"/>
        <v/>
      </c>
      <c r="N53" s="84">
        <f ca="1">LN('Histogram Data'!K53+0.01)-LN(price)</f>
        <v>-1.710502010862843</v>
      </c>
      <c r="O53" s="84">
        <f ca="1">_xlfn.NORM.DIST(N53,0+0.03^3,AVERAGE('Valuation Model'!$K$22:$L$22),FALSE)/scaling</f>
        <v>3.7395731369806195E-11</v>
      </c>
    </row>
    <row r="54" spans="10:15" s="79" customFormat="1" ht="11.65">
      <c r="J54" s="86">
        <f t="shared" si="4"/>
        <v>0.98000000000000054</v>
      </c>
      <c r="K54" s="84">
        <f t="shared" ca="1" si="1"/>
        <v>9.800000000000006</v>
      </c>
      <c r="L54" s="87" t="str">
        <f t="shared" ca="1" si="2"/>
        <v/>
      </c>
      <c r="M54" s="85" t="str">
        <f t="shared" ca="1" si="3"/>
        <v/>
      </c>
      <c r="N54" s="84">
        <f ca="1">LN('Histogram Data'!K54+0.01)-LN(price)</f>
        <v>-1.6899039602677726</v>
      </c>
      <c r="O54" s="84">
        <f ca="1">_xlfn.NORM.DIST(N54,0+0.03^3,AVERAGE('Valuation Model'!$K$22:$L$22),FALSE)/scaling</f>
        <v>6.4630689096173981E-11</v>
      </c>
    </row>
    <row r="55" spans="10:15">
      <c r="J55" s="86">
        <f t="shared" si="4"/>
        <v>1.0000000000000004</v>
      </c>
      <c r="K55" s="84">
        <f t="shared" ca="1" si="1"/>
        <v>10.000000000000004</v>
      </c>
      <c r="L55" s="87" t="str">
        <f t="shared" ca="1" si="2"/>
        <v/>
      </c>
      <c r="M55" s="85" t="str">
        <f t="shared" ca="1" si="3"/>
        <v/>
      </c>
      <c r="N55" s="84">
        <f ca="1">LN('Histogram Data'!K55+0.01)-LN(price)</f>
        <v>-1.6697216405179152</v>
      </c>
      <c r="O55" s="84">
        <f ca="1">_xlfn.NORM.DIST(N55,0+0.03^3,AVERAGE('Valuation Model'!$K$22:$L$22),FALSE)/scaling</f>
        <v>1.0976593691849521E-10</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opLeftCell="A60" workbookViewId="0">
      <selection activeCell="A70" sqref="A70"/>
    </sheetView>
  </sheetViews>
  <sheetFormatPr defaultRowHeight="14.25"/>
  <cols>
    <col min="1" max="1" width="10.73046875" bestFit="1" customWidth="1"/>
    <col min="3" max="3" width="10.730468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19027.599999999999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4.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4.2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9</vt:i4>
      </vt:variant>
      <vt:variant>
        <vt:lpstr>Named Ranges</vt:lpstr>
      </vt:variant>
      <vt:variant>
        <vt:i4>44</vt:i4>
      </vt:variant>
    </vt:vector>
  </HeadingPairs>
  <TitlesOfParts>
    <vt:vector size="60" baseType="lpstr">
      <vt:lpstr>Valuation Model</vt:lpstr>
      <vt:lpstr>Company Analysis</vt:lpstr>
      <vt:lpstr>Segments</vt:lpstr>
      <vt:lpstr>Graphing Data</vt:lpstr>
      <vt:lpstr>Histogram Data</vt:lpstr>
      <vt:lpstr>GDP Data</vt:lpstr>
      <vt:lpstr>Disclaimer</vt:lpstr>
      <vt:lpstr>Revenue History</vt:lpstr>
      <vt:lpstr>Revenue Chart</vt:lpstr>
      <vt:lpstr>Profit History</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2017-08-03T22:05:12Z</dcterms:modified>
</cp:coreProperties>
</file>