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4.xml" ContentType="application/vnd.openxmlformats-officedocument.spreadsheetml.work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1.xml" ContentType="application/vnd.openxmlformats-officedocument.themeOverride+xml"/>
  <Override PartName="/xl/drawings/drawing1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2.xml" ContentType="application/vnd.openxmlformats-officedocument.themeOverride+xml"/>
  <Override PartName="/xl/drawings/drawing1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3.xml" ContentType="application/vnd.openxmlformats-officedocument.themeOverride+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GE - General Electric/July 2017 Update/Five Minute Valuation/"/>
    </mc:Choice>
  </mc:AlternateContent>
  <bookViews>
    <workbookView xWindow="480" yWindow="0" windowWidth="18690" windowHeight="15" tabRatio="825"/>
  </bookViews>
  <sheets>
    <sheet name="Valuation Model" sheetId="1" r:id="rId1"/>
    <sheet name="Company Analysis" sheetId="19" r:id="rId2"/>
    <sheet name="Graphing Data" sheetId="21" r:id="rId3"/>
    <sheet name="Revenue History" sheetId="29" r:id="rId4"/>
    <sheet name="Revenue Chart" sheetId="22" r:id="rId5"/>
    <sheet name="HON OCP Chart" sheetId="32" r:id="rId6"/>
    <sheet name="EBIT vs OCP Chart" sheetId="34" r:id="rId7"/>
    <sheet name="Industrials OCP" sheetId="33" r:id="rId8"/>
    <sheet name="Profit History" sheetId="30" r:id="rId9"/>
    <sheet name="Profit Chart" sheetId="23" r:id="rId10"/>
    <sheet name="Adjusted ECF to OCP Chart" sheetId="31" r:id="rId11"/>
    <sheet name="ECF to OCP Chart" sheetId="25" r:id="rId12"/>
    <sheet name="ECF Breakdown Chart" sheetId="26" r:id="rId13"/>
    <sheet name="FCFO Chart" sheetId="27" r:id="rId14"/>
    <sheet name="Investment Efficacy Chart" sheetId="28" r:id="rId15"/>
    <sheet name="Valuation Histogram" sheetId="16" r:id="rId16"/>
    <sheet name="Histogram Data" sheetId="17" r:id="rId17"/>
    <sheet name="GDP Data" sheetId="20" r:id="rId18"/>
    <sheet name="Disclaimer" sheetId="18" r:id="rId19"/>
    <sheet name="PSW_Sheet" sheetId="11" state="veryHidden" r:id="rId20"/>
    <sheet name="_SSC" sheetId="12" state="veryHidden" r:id="rId21"/>
    <sheet name="_Options" sheetId="13" state="veryHidden"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localSheetId="7" hidden="1">#REF!</definedName>
    <definedName name="_Fill" hidden="1">#REF!</definedName>
    <definedName name="_xlnm._FilterDatabase" localSheetId="16"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[1]Assumptions!$V$2</definedName>
    <definedName name="AbnormalMultiple">'[1]Valuation Overview'!$J$15</definedName>
    <definedName name="AnalysisDate">'[1]Valuation Overview'!$D$8</definedName>
    <definedName name="ar_AutoRefresh">[2]arConfig_StkPrice!$B$5</definedName>
    <definedName name="ar_enabled">[2]arConfig_StkPrice!$B$3</definedName>
    <definedName name="BestCase" localSheetId="7">[8]Model!$K$20</definedName>
    <definedName name="BestCase">'Valuation Model'!$I$20</definedName>
    <definedName name="BoundLower">'[1]Valuation Overview'!$N$28</definedName>
    <definedName name="BoundUpper">'[1]Valuation Overview'!$N$27</definedName>
    <definedName name="bsEffectPerShare">[3]Model!$C$17</definedName>
    <definedName name="DCFExplicit">[1]Assumptions!$V$102:$Z$102</definedName>
    <definedName name="DCFLastAbnormal">[1]Assumptions!$Z$185</definedName>
    <definedName name="DCFLastExplicit">[1]Assumptions!$Z$102</definedName>
    <definedName name="DiscountRate">'[1]Valuation Overview'!$D$12</definedName>
    <definedName name="DivYield">'[1]Valuation Overview'!$D$14</definedName>
    <definedName name="exp_best">[4]Control!$L$6</definedName>
    <definedName name="exp_likely">[4]Control!$J$6</definedName>
    <definedName name="exp_worst">[4]Control!$K$6</definedName>
    <definedName name="ExplicitYears">'[1]Valuation Overview'!$D$6</definedName>
    <definedName name="FairValue">'[1]Valuation Overview'!$O$10</definedName>
    <definedName name="GrowthRateAbnormal">'[1]Valuation Overview'!$J$13</definedName>
    <definedName name="GrowthYears">'[1]Valuation Overview'!$J$12</definedName>
    <definedName name="Inflation">'[1]Valuation Overview'!$D$15</definedName>
    <definedName name="iVol" localSheetId="7">[8]Model!$F$5</definedName>
    <definedName name="iVol">'[1]Valuation Overview'!$D$24</definedName>
    <definedName name="iVol2" localSheetId="7">[8]Model!$G$5</definedName>
    <definedName name="iVol2">'[1]Valuation Overview'!$D$25</definedName>
    <definedName name="LikelyCase" localSheetId="7">[8]Model!$K$22</definedName>
    <definedName name="LikelyCase">[3]Model!$K$22</definedName>
    <definedName name="med_best">[4]Control!$L$7</definedName>
    <definedName name="med_likely">[4]Control!$J$7</definedName>
    <definedName name="med_worst">[4]Control!$K$7</definedName>
    <definedName name="NetDrift" localSheetId="7">[8]Model!$B$8</definedName>
    <definedName name="NetDrift">'[1]Valuation Overview'!$D$19</definedName>
    <definedName name="ocp_best">[4]Control!$L$5</definedName>
    <definedName name="ocp_likely">[4]Control!$J$5</definedName>
    <definedName name="ocp_worst">[4]Control!$K$5</definedName>
    <definedName name="OptionChain">'[1]Security Pricing Data'!$F$3:$I$17</definedName>
    <definedName name="OutstandingShares">'[1]Valuation Overview'!$D$17</definedName>
    <definedName name="PerpetualMultiple">'[1]Valuation Overview'!$J$22</definedName>
    <definedName name="price" localSheetId="7">[8]Model!$G$6</definedName>
    <definedName name="price">'Valuation Model'!$G$2</definedName>
    <definedName name="ProfitScenario">[1]Assumptions!$BP$6</definedName>
    <definedName name="ProjectionY1">'[1]Valuation Overview'!$D$7</definedName>
    <definedName name="PSRatioData" localSheetId="7">[8]Data!$Q$2:$Q$2516</definedName>
    <definedName name="PSRatioData">[5]Data!$Q$2:$Q$2516</definedName>
    <definedName name="PSRHigh" localSheetId="7">[8]Model!$P$21</definedName>
    <definedName name="PSRHigh">'Valuation Model'!$P$21</definedName>
    <definedName name="PSRLow" localSheetId="7">[8]Model!$P$22</definedName>
    <definedName name="PSRLow">'Valuation Model'!$P$22</definedName>
    <definedName name="rev_best">[4]Control!$L$4</definedName>
    <definedName name="rev_likely">[4]Control!$J$4</definedName>
    <definedName name="rev_worst">[4]Control!$K$4</definedName>
    <definedName name="RevScenario">[1]Assumptions!$BP$4</definedName>
    <definedName name="RiskFree">'[1]Valuation Overview'!$D$13</definedName>
    <definedName name="scaling">'Histogram Data'!$E$1</definedName>
    <definedName name="Scenario1" localSheetId="7">[8]Model!$Q$99</definedName>
    <definedName name="Scenario1">'Valuation Model'!$G$67</definedName>
    <definedName name="Scenario2" localSheetId="7">[8]Model!$Q$110</definedName>
    <definedName name="Scenario2">'Valuation Model'!$G$78</definedName>
    <definedName name="Scenario3" localSheetId="7">[8]Model!$Q$121</definedName>
    <definedName name="Scenario3">'Valuation Model'!$G$89</definedName>
    <definedName name="Scenario4" localSheetId="7">[8]Model!$Q$132</definedName>
    <definedName name="Scenario4">'Valuation Model'!$G$100</definedName>
    <definedName name="Scenario5" localSheetId="7">[8]Model!$Q$143</definedName>
    <definedName name="Scenario5">'Valuation Model'!$G$111</definedName>
    <definedName name="Scenario6" localSheetId="7">[8]Model!$Q$154</definedName>
    <definedName name="Scenario6">'Valuation Model'!$G$122</definedName>
    <definedName name="Scenario7" localSheetId="7">[8]Model!$Q$167</definedName>
    <definedName name="Scenario7">'Valuation Model'!$G$133</definedName>
    <definedName name="Scenario8" localSheetId="7">[8]Model!$Q$178</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 localSheetId="7">[8]Data!$K$2:$K$2516</definedName>
    <definedName name="StockPriceData">[5]Data!$K$2:$K$2516</definedName>
    <definedName name="TerminalDayCount">[1]Assumptions!$Z$184</definedName>
    <definedName name="TerminalMethod">'[1]Valuation Overview'!$D$11</definedName>
    <definedName name="ticker" localSheetId="7">[8]Model!$B$2</definedName>
    <definedName name="ticker">'Valuation Model'!$B$2</definedName>
    <definedName name="ValuationMethod">'[1]Valuation Overview'!$D$11</definedName>
    <definedName name="value1">[6]Model!$J$9</definedName>
    <definedName name="value2">[6]Model!$J$10</definedName>
    <definedName name="value3">[6]Model!$J$11</definedName>
    <definedName name="value4">[6]Model!$J$12</definedName>
    <definedName name="value5">[6]Model!$J$13</definedName>
    <definedName name="value6">[6]Model!$J$14</definedName>
    <definedName name="value7">[6]Model!$J$15</definedName>
    <definedName name="value8">[6]Model!$J$16</definedName>
    <definedName name="WorstCase" localSheetId="7">[8]Model!$K$21</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#REF!</definedName>
  </definedNames>
  <calcPr calcId="171027"/>
</workbook>
</file>

<file path=xl/calcChain.xml><?xml version="1.0" encoding="utf-8"?>
<calcChain xmlns="http://schemas.openxmlformats.org/spreadsheetml/2006/main">
  <c r="C49" i="33" l="1"/>
  <c r="B49" i="33"/>
  <c r="E40" i="33"/>
  <c r="D40" i="33"/>
  <c r="C40" i="33"/>
  <c r="B40" i="33"/>
  <c r="D31" i="33"/>
  <c r="C31" i="33"/>
  <c r="F29" i="33"/>
  <c r="E29" i="33"/>
  <c r="D29" i="33"/>
  <c r="C29" i="33"/>
  <c r="B29" i="33"/>
  <c r="L27" i="33"/>
  <c r="K27" i="33"/>
  <c r="J27" i="33"/>
  <c r="I19" i="33"/>
  <c r="D19" i="33"/>
  <c r="D22" i="33" s="1"/>
  <c r="D23" i="33" s="1"/>
  <c r="C19" i="33"/>
  <c r="C20" i="33" s="1"/>
  <c r="L18" i="33"/>
  <c r="K18" i="33"/>
  <c r="J18" i="33"/>
  <c r="I18" i="33"/>
  <c r="L17" i="33"/>
  <c r="K17" i="33"/>
  <c r="J17" i="33"/>
  <c r="I17" i="33"/>
  <c r="F17" i="33"/>
  <c r="E17" i="33"/>
  <c r="D17" i="33"/>
  <c r="C17" i="33"/>
  <c r="J16" i="33"/>
  <c r="J19" i="33" s="1"/>
  <c r="I16" i="33"/>
  <c r="F16" i="33"/>
  <c r="F19" i="33" s="1"/>
  <c r="E16" i="33"/>
  <c r="K16" i="33" s="1"/>
  <c r="K19" i="33" s="1"/>
  <c r="K22" i="33" s="1"/>
  <c r="K23" i="33" s="1"/>
  <c r="D16" i="33"/>
  <c r="C16" i="33"/>
  <c r="B16" i="33"/>
  <c r="B19" i="33" s="1"/>
  <c r="K13" i="33"/>
  <c r="F13" i="33"/>
  <c r="E13" i="33"/>
  <c r="D13" i="33"/>
  <c r="C13" i="33"/>
  <c r="B13" i="33"/>
  <c r="T10" i="33"/>
  <c r="Q10" i="33"/>
  <c r="P10" i="33"/>
  <c r="D10" i="33"/>
  <c r="C10" i="33"/>
  <c r="W9" i="33"/>
  <c r="T9" i="33"/>
  <c r="Q9" i="33"/>
  <c r="L9" i="33"/>
  <c r="K9" i="33"/>
  <c r="J9" i="33"/>
  <c r="I9" i="33"/>
  <c r="W7" i="33"/>
  <c r="W10" i="33" s="1"/>
  <c r="V7" i="33"/>
  <c r="V10" i="33" s="1"/>
  <c r="U7" i="33"/>
  <c r="U10" i="33" s="1"/>
  <c r="T7" i="33"/>
  <c r="S7" i="33"/>
  <c r="S10" i="33" s="1"/>
  <c r="R7" i="33"/>
  <c r="R10" i="33" s="1"/>
  <c r="Q7" i="33"/>
  <c r="P7" i="33"/>
  <c r="K7" i="33"/>
  <c r="K12" i="33" s="1"/>
  <c r="J7" i="33"/>
  <c r="F7" i="33"/>
  <c r="F31" i="33" s="1"/>
  <c r="E7" i="33"/>
  <c r="A40" i="33" s="1"/>
  <c r="D7" i="33"/>
  <c r="C7" i="33"/>
  <c r="B7" i="33"/>
  <c r="B31" i="33" s="1"/>
  <c r="X6" i="33"/>
  <c r="X7" i="33" s="1"/>
  <c r="X10" i="33" s="1"/>
  <c r="W6" i="33"/>
  <c r="V6" i="33"/>
  <c r="U6" i="33"/>
  <c r="T6" i="33"/>
  <c r="S6" i="33"/>
  <c r="R6" i="33"/>
  <c r="Q6" i="33"/>
  <c r="P6" i="33"/>
  <c r="L6" i="33"/>
  <c r="L7" i="33" s="1"/>
  <c r="K6" i="33"/>
  <c r="J6" i="33"/>
  <c r="I6" i="33"/>
  <c r="I7" i="33" s="1"/>
  <c r="F6" i="33"/>
  <c r="E6" i="33"/>
  <c r="D6" i="33"/>
  <c r="C6" i="33"/>
  <c r="B6" i="33"/>
  <c r="L5" i="33"/>
  <c r="K5" i="33"/>
  <c r="J5" i="33"/>
  <c r="I5" i="33"/>
  <c r="X4" i="33"/>
  <c r="U4" i="33"/>
  <c r="R4" i="33"/>
  <c r="L4" i="33"/>
  <c r="K4" i="33"/>
  <c r="J4" i="33"/>
  <c r="I4" i="33"/>
  <c r="X3" i="33"/>
  <c r="U3" i="33"/>
  <c r="R3" i="33"/>
  <c r="J20" i="21"/>
  <c r="K20" i="21"/>
  <c r="I20" i="21"/>
  <c r="J30" i="19"/>
  <c r="K30" i="19"/>
  <c r="I30" i="19"/>
  <c r="K20" i="19"/>
  <c r="J20" i="19"/>
  <c r="I20" i="19"/>
  <c r="J23" i="19"/>
  <c r="J21" i="19"/>
  <c r="K18" i="19"/>
  <c r="J18" i="19"/>
  <c r="I18" i="19"/>
  <c r="K9" i="19"/>
  <c r="J9" i="19"/>
  <c r="I9" i="19"/>
  <c r="G4" i="1"/>
  <c r="I12" i="33" l="1"/>
  <c r="I22" i="33"/>
  <c r="I23" i="33" s="1"/>
  <c r="I13" i="33"/>
  <c r="J22" i="33"/>
  <c r="J23" i="33" s="1"/>
  <c r="B22" i="33"/>
  <c r="B23" i="33" s="1"/>
  <c r="B20" i="33"/>
  <c r="F22" i="33"/>
  <c r="F23" i="33" s="1"/>
  <c r="F20" i="33"/>
  <c r="L13" i="33"/>
  <c r="L12" i="33"/>
  <c r="E10" i="33"/>
  <c r="J12" i="33"/>
  <c r="L16" i="33"/>
  <c r="L19" i="33" s="1"/>
  <c r="L22" i="33" s="1"/>
  <c r="L23" i="33" s="1"/>
  <c r="E19" i="33"/>
  <c r="D20" i="33"/>
  <c r="C22" i="33"/>
  <c r="C23" i="33" s="1"/>
  <c r="E31" i="33"/>
  <c r="G40" i="33"/>
  <c r="F40" i="33" s="1"/>
  <c r="B10" i="33"/>
  <c r="F10" i="33"/>
  <c r="J13" i="33"/>
  <c r="C26" i="21"/>
  <c r="D26" i="21"/>
  <c r="E26" i="21"/>
  <c r="F26" i="21"/>
  <c r="G26" i="21"/>
  <c r="H26" i="21"/>
  <c r="I26" i="21"/>
  <c r="J26" i="21"/>
  <c r="K26" i="21"/>
  <c r="B26" i="21"/>
  <c r="E20" i="33" l="1"/>
  <c r="E22" i="33"/>
  <c r="E23" i="33" s="1"/>
  <c r="G3" i="1"/>
  <c r="M34" i="21" l="1"/>
  <c r="N34" i="21"/>
  <c r="O34" i="21"/>
  <c r="P34" i="21"/>
  <c r="M35" i="21"/>
  <c r="N35" i="21"/>
  <c r="O35" i="21"/>
  <c r="P35" i="21"/>
  <c r="L35" i="21"/>
  <c r="L34" i="21"/>
  <c r="A41" i="21" l="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l="1"/>
  <c r="M15" i="21"/>
  <c r="N15" i="21"/>
  <c r="O15" i="21"/>
  <c r="P15" i="21"/>
  <c r="M14" i="21"/>
  <c r="N14" i="21"/>
  <c r="O14" i="21"/>
  <c r="P14" i="21"/>
  <c r="L14" i="21"/>
  <c r="L7" i="21"/>
  <c r="M7" i="21"/>
  <c r="N7" i="21"/>
  <c r="O7" i="21"/>
  <c r="P7" i="21"/>
  <c r="M6" i="21"/>
  <c r="N6" i="21"/>
  <c r="O6" i="21"/>
  <c r="P6" i="21"/>
  <c r="L6" i="21"/>
  <c r="C2" i="21" l="1"/>
  <c r="D2" i="21"/>
  <c r="E2" i="21"/>
  <c r="F2" i="21"/>
  <c r="G2" i="21"/>
  <c r="H2" i="21"/>
  <c r="I2" i="21"/>
  <c r="J2" i="21"/>
  <c r="K2" i="21"/>
  <c r="B2" i="21"/>
  <c r="H5" i="21" l="1"/>
  <c r="D5" i="21"/>
  <c r="I5" i="21"/>
  <c r="E5" i="21"/>
  <c r="G5" i="21"/>
  <c r="C5" i="21"/>
  <c r="L4" i="21"/>
  <c r="L12" i="21" s="1"/>
  <c r="L32" i="21" s="1"/>
  <c r="K5" i="21"/>
  <c r="J5" i="21"/>
  <c r="F5" i="21"/>
  <c r="L3" i="21"/>
  <c r="M3" i="21" s="1"/>
  <c r="C2" i="19"/>
  <c r="C1" i="21" s="1"/>
  <c r="D2" i="19"/>
  <c r="D1" i="21" s="1"/>
  <c r="E2" i="19"/>
  <c r="E1" i="21" s="1"/>
  <c r="F2" i="19"/>
  <c r="F1" i="21" s="1"/>
  <c r="G2" i="19"/>
  <c r="G1" i="21" s="1"/>
  <c r="H2" i="19"/>
  <c r="H1" i="21" s="1"/>
  <c r="I2" i="19"/>
  <c r="I1" i="21" s="1"/>
  <c r="J2" i="19"/>
  <c r="J1" i="21" s="1"/>
  <c r="K2" i="19"/>
  <c r="K1" i="21" s="1"/>
  <c r="B2" i="19"/>
  <c r="B1" i="21" s="1"/>
  <c r="M4" i="21" l="1"/>
  <c r="N4" i="21" s="1"/>
  <c r="L11" i="21"/>
  <c r="L31" i="21" s="1"/>
  <c r="K7" i="21"/>
  <c r="K6" i="21"/>
  <c r="N3" i="21"/>
  <c r="M11" i="21"/>
  <c r="M31" i="21" s="1"/>
  <c r="K29" i="21"/>
  <c r="K37" i="21"/>
  <c r="K9" i="21"/>
  <c r="K17" i="21" s="1"/>
  <c r="K21" i="21" s="1"/>
  <c r="L1" i="21"/>
  <c r="J37" i="21"/>
  <c r="J29" i="21"/>
  <c r="J9" i="21"/>
  <c r="J17" i="21" s="1"/>
  <c r="J21" i="21" s="1"/>
  <c r="F29" i="21"/>
  <c r="F37" i="21"/>
  <c r="F9" i="21"/>
  <c r="F17" i="21" s="1"/>
  <c r="F21" i="21" s="1"/>
  <c r="I37" i="21"/>
  <c r="I29" i="21"/>
  <c r="I9" i="21"/>
  <c r="I17" i="21" s="1"/>
  <c r="I21" i="21" s="1"/>
  <c r="E37" i="21"/>
  <c r="E29" i="21"/>
  <c r="E9" i="21"/>
  <c r="E17" i="21" s="1"/>
  <c r="E21" i="21" s="1"/>
  <c r="B37" i="21"/>
  <c r="B29" i="21"/>
  <c r="B9" i="21"/>
  <c r="B17" i="21" s="1"/>
  <c r="B21" i="21" s="1"/>
  <c r="H29" i="21"/>
  <c r="H37" i="21"/>
  <c r="H9" i="21"/>
  <c r="H17" i="21" s="1"/>
  <c r="H21" i="21" s="1"/>
  <c r="D37" i="21"/>
  <c r="D29" i="21"/>
  <c r="D9" i="21"/>
  <c r="D17" i="21" s="1"/>
  <c r="D21" i="21" s="1"/>
  <c r="G29" i="21"/>
  <c r="G37" i="21"/>
  <c r="G9" i="21"/>
  <c r="G17" i="21" s="1"/>
  <c r="G21" i="21" s="1"/>
  <c r="C29" i="21"/>
  <c r="C37" i="21"/>
  <c r="C9" i="21"/>
  <c r="C17" i="21" s="1"/>
  <c r="C21" i="21" s="1"/>
  <c r="K38" i="19"/>
  <c r="K39" i="19" s="1"/>
  <c r="G38" i="19"/>
  <c r="G39" i="19" s="1"/>
  <c r="C38" i="19"/>
  <c r="C39" i="19" s="1"/>
  <c r="K27" i="19"/>
  <c r="K27" i="21" s="1"/>
  <c r="J27" i="19"/>
  <c r="J27" i="21" s="1"/>
  <c r="I27" i="19"/>
  <c r="I27" i="21" s="1"/>
  <c r="H27" i="19"/>
  <c r="H27" i="21" s="1"/>
  <c r="G27" i="19"/>
  <c r="G27" i="21" s="1"/>
  <c r="F27" i="19"/>
  <c r="F27" i="21" s="1"/>
  <c r="E27" i="19"/>
  <c r="E27" i="21" s="1"/>
  <c r="D27" i="19"/>
  <c r="D27" i="21" s="1"/>
  <c r="C27" i="19"/>
  <c r="C27" i="21" s="1"/>
  <c r="B27" i="19"/>
  <c r="B27" i="21" s="1"/>
  <c r="K19" i="19"/>
  <c r="J19" i="19"/>
  <c r="I19" i="19"/>
  <c r="H19" i="19"/>
  <c r="G19" i="19"/>
  <c r="F19" i="19"/>
  <c r="F28" i="19" s="1"/>
  <c r="E19" i="19"/>
  <c r="D19" i="19"/>
  <c r="C19" i="19"/>
  <c r="B19" i="19"/>
  <c r="B28" i="19" s="1"/>
  <c r="H17" i="19"/>
  <c r="D17" i="19"/>
  <c r="K11" i="19"/>
  <c r="K10" i="21" s="1"/>
  <c r="K38" i="21" s="1"/>
  <c r="J11" i="19"/>
  <c r="I11" i="19"/>
  <c r="H11" i="19"/>
  <c r="H10" i="21" s="1"/>
  <c r="H38" i="21" s="1"/>
  <c r="G11" i="19"/>
  <c r="G10" i="21" s="1"/>
  <c r="G38" i="21" s="1"/>
  <c r="F11" i="19"/>
  <c r="E11" i="19"/>
  <c r="D11" i="19"/>
  <c r="D10" i="21" s="1"/>
  <c r="D38" i="21" s="1"/>
  <c r="C11" i="19"/>
  <c r="C10" i="21" s="1"/>
  <c r="C38" i="21" s="1"/>
  <c r="B11" i="19"/>
  <c r="K8" i="19"/>
  <c r="I8" i="19"/>
  <c r="G8" i="19"/>
  <c r="E8" i="19"/>
  <c r="C8" i="19"/>
  <c r="K6" i="19"/>
  <c r="J6" i="19"/>
  <c r="I6" i="19"/>
  <c r="H6" i="19"/>
  <c r="G6" i="19"/>
  <c r="K5" i="19"/>
  <c r="J5" i="19"/>
  <c r="I5" i="19"/>
  <c r="H5" i="19"/>
  <c r="G5" i="19"/>
  <c r="F5" i="19"/>
  <c r="E5" i="19"/>
  <c r="K4" i="19"/>
  <c r="J4" i="19"/>
  <c r="I4" i="19"/>
  <c r="H4" i="19"/>
  <c r="G4" i="19"/>
  <c r="F4" i="19"/>
  <c r="E4" i="19"/>
  <c r="D4" i="19"/>
  <c r="C4" i="19"/>
  <c r="K17" i="19"/>
  <c r="J38" i="19"/>
  <c r="J39" i="19" s="1"/>
  <c r="I31" i="19"/>
  <c r="H31" i="19"/>
  <c r="G17" i="19"/>
  <c r="F38" i="19"/>
  <c r="F39" i="19" s="1"/>
  <c r="E31" i="19"/>
  <c r="D31" i="19"/>
  <c r="C17" i="19"/>
  <c r="B38" i="19"/>
  <c r="B39" i="19" s="1"/>
  <c r="J28" i="19" l="1"/>
  <c r="J19" i="21" s="1"/>
  <c r="C28" i="19"/>
  <c r="K28" i="19"/>
  <c r="K19" i="21" s="1"/>
  <c r="G28" i="19"/>
  <c r="G19" i="21" s="1"/>
  <c r="D22" i="21"/>
  <c r="D28" i="19"/>
  <c r="H22" i="21"/>
  <c r="H28" i="19"/>
  <c r="H19" i="21" s="1"/>
  <c r="E22" i="21"/>
  <c r="E28" i="19"/>
  <c r="E32" i="19" s="1"/>
  <c r="E30" i="21" s="1"/>
  <c r="E33" i="21" s="1"/>
  <c r="I22" i="21"/>
  <c r="I28" i="19"/>
  <c r="M12" i="21"/>
  <c r="M32" i="21" s="1"/>
  <c r="O4" i="21"/>
  <c r="N12" i="21"/>
  <c r="N32" i="21" s="1"/>
  <c r="O3" i="21"/>
  <c r="N11" i="21"/>
  <c r="N31" i="21" s="1"/>
  <c r="L29" i="21"/>
  <c r="L9" i="21"/>
  <c r="M1" i="21"/>
  <c r="C40" i="19"/>
  <c r="B19" i="21"/>
  <c r="B22" i="21"/>
  <c r="F19" i="21"/>
  <c r="F22" i="21"/>
  <c r="J22" i="21"/>
  <c r="C13" i="21"/>
  <c r="C18" i="21"/>
  <c r="G13" i="21"/>
  <c r="G18" i="21"/>
  <c r="K13" i="21"/>
  <c r="K15" i="21" s="1"/>
  <c r="K18" i="21"/>
  <c r="C19" i="21"/>
  <c r="C22" i="21"/>
  <c r="G22" i="21"/>
  <c r="K22" i="21"/>
  <c r="D13" i="21"/>
  <c r="D18" i="21"/>
  <c r="H13" i="21"/>
  <c r="H18" i="21"/>
  <c r="G12" i="19"/>
  <c r="I15" i="19"/>
  <c r="I45" i="19" s="1"/>
  <c r="E10" i="21"/>
  <c r="E38" i="21" s="1"/>
  <c r="I13" i="19"/>
  <c r="I41" i="19" s="1"/>
  <c r="I10" i="21"/>
  <c r="I38" i="21" s="1"/>
  <c r="K12" i="19"/>
  <c r="B12" i="19"/>
  <c r="B10" i="21"/>
  <c r="B38" i="21" s="1"/>
  <c r="B39" i="21" s="1"/>
  <c r="F12" i="19"/>
  <c r="F10" i="21"/>
  <c r="F38" i="21" s="1"/>
  <c r="J12" i="19"/>
  <c r="J10" i="21"/>
  <c r="J38" i="21" s="1"/>
  <c r="F14" i="19"/>
  <c r="F43" i="19" s="1"/>
  <c r="J14" i="19"/>
  <c r="J43" i="19" s="1"/>
  <c r="C12" i="19"/>
  <c r="K40" i="19"/>
  <c r="G40" i="19"/>
  <c r="F13" i="19"/>
  <c r="F41" i="19" s="1"/>
  <c r="J15" i="19"/>
  <c r="J45" i="19" s="1"/>
  <c r="D8" i="19"/>
  <c r="H8" i="19"/>
  <c r="D12" i="19"/>
  <c r="H12" i="19"/>
  <c r="C13" i="19"/>
  <c r="C41" i="19" s="1"/>
  <c r="G13" i="19"/>
  <c r="G41" i="19" s="1"/>
  <c r="K13" i="19"/>
  <c r="K41" i="19" s="1"/>
  <c r="H14" i="19"/>
  <c r="H43" i="19" s="1"/>
  <c r="G15" i="19"/>
  <c r="G45" i="19" s="1"/>
  <c r="K15" i="19"/>
  <c r="K45" i="19" s="1"/>
  <c r="E17" i="19"/>
  <c r="I17" i="19"/>
  <c r="C31" i="19"/>
  <c r="G31" i="19"/>
  <c r="K31" i="19"/>
  <c r="D38" i="19"/>
  <c r="D39" i="19" s="1"/>
  <c r="D40" i="19" s="1"/>
  <c r="H38" i="19"/>
  <c r="H39" i="19" s="1"/>
  <c r="E14" i="19"/>
  <c r="E43" i="19" s="1"/>
  <c r="I14" i="19"/>
  <c r="I43" i="19" s="1"/>
  <c r="H15" i="19"/>
  <c r="H45" i="19" s="1"/>
  <c r="B17" i="19"/>
  <c r="F17" i="19"/>
  <c r="J17" i="19"/>
  <c r="B32" i="19"/>
  <c r="E38" i="19"/>
  <c r="E39" i="19" s="1"/>
  <c r="I38" i="19"/>
  <c r="I39" i="19" s="1"/>
  <c r="J40" i="19" s="1"/>
  <c r="J13" i="19"/>
  <c r="J41" i="19" s="1"/>
  <c r="G14" i="19"/>
  <c r="G43" i="19" s="1"/>
  <c r="K14" i="19"/>
  <c r="K43" i="19" s="1"/>
  <c r="B31" i="19"/>
  <c r="F31" i="19"/>
  <c r="J31" i="19"/>
  <c r="E12" i="19"/>
  <c r="I12" i="19"/>
  <c r="D13" i="19"/>
  <c r="D41" i="19" s="1"/>
  <c r="H13" i="19"/>
  <c r="H41" i="19" s="1"/>
  <c r="B8" i="19"/>
  <c r="F8" i="19"/>
  <c r="J8" i="19"/>
  <c r="E13" i="19"/>
  <c r="E41" i="19" s="1"/>
  <c r="H8" i="17"/>
  <c r="H10" i="17"/>
  <c r="H6" i="17"/>
  <c r="G6" i="17"/>
  <c r="G8" i="17"/>
  <c r="G10" i="17"/>
  <c r="G7" i="17"/>
  <c r="G9" i="17"/>
  <c r="G11" i="17"/>
  <c r="G12" i="17"/>
  <c r="G5" i="17"/>
  <c r="H5" i="17"/>
  <c r="C2" i="1"/>
  <c r="H7" i="17"/>
  <c r="H11" i="17"/>
  <c r="H9" i="17"/>
  <c r="H12" i="17"/>
  <c r="J7" i="17"/>
  <c r="B29" i="19" l="1"/>
  <c r="G29" i="19"/>
  <c r="F32" i="19"/>
  <c r="F30" i="21" s="1"/>
  <c r="F33" i="21" s="1"/>
  <c r="G32" i="19"/>
  <c r="G33" i="19" s="1"/>
  <c r="C32" i="19"/>
  <c r="C33" i="19" s="1"/>
  <c r="F29" i="19"/>
  <c r="K14" i="21"/>
  <c r="J32" i="19"/>
  <c r="J30" i="21" s="1"/>
  <c r="J33" i="21" s="1"/>
  <c r="K29" i="19"/>
  <c r="K32" i="19"/>
  <c r="K30" i="21" s="1"/>
  <c r="K33" i="21" s="1"/>
  <c r="K34" i="21" s="1"/>
  <c r="H32" i="19"/>
  <c r="H30" i="21" s="1"/>
  <c r="H33" i="21" s="1"/>
  <c r="C29" i="19"/>
  <c r="J29" i="19"/>
  <c r="G40" i="21"/>
  <c r="J40" i="21"/>
  <c r="B33" i="19"/>
  <c r="B30" i="21"/>
  <c r="B33" i="21" s="1"/>
  <c r="D40" i="21"/>
  <c r="K40" i="21"/>
  <c r="P3" i="21"/>
  <c r="P11" i="21" s="1"/>
  <c r="P31" i="21" s="1"/>
  <c r="O11" i="21"/>
  <c r="O31" i="21" s="1"/>
  <c r="P4" i="21"/>
  <c r="P12" i="21" s="1"/>
  <c r="P32" i="21" s="1"/>
  <c r="O12" i="21"/>
  <c r="O32" i="21" s="1"/>
  <c r="C40" i="21"/>
  <c r="C39" i="21"/>
  <c r="D39" i="21" s="1"/>
  <c r="N1" i="21"/>
  <c r="M29" i="21"/>
  <c r="M9" i="21"/>
  <c r="I29" i="19"/>
  <c r="I19" i="21"/>
  <c r="F13" i="21"/>
  <c r="F18" i="21"/>
  <c r="E29" i="19"/>
  <c r="E19" i="21"/>
  <c r="I32" i="19"/>
  <c r="I30" i="21" s="1"/>
  <c r="I33" i="21" s="1"/>
  <c r="H29" i="19"/>
  <c r="D29" i="19"/>
  <c r="D19" i="21"/>
  <c r="J13" i="21"/>
  <c r="J18" i="21"/>
  <c r="B13" i="21"/>
  <c r="B18" i="21"/>
  <c r="E13" i="21"/>
  <c r="E18" i="21"/>
  <c r="I13" i="21"/>
  <c r="I18" i="21"/>
  <c r="D32" i="19"/>
  <c r="J44" i="19"/>
  <c r="I42" i="19"/>
  <c r="I41" i="21" s="1"/>
  <c r="G44" i="19"/>
  <c r="K44" i="19"/>
  <c r="E42" i="19"/>
  <c r="E41" i="21" s="1"/>
  <c r="J42" i="19"/>
  <c r="J41" i="21" s="1"/>
  <c r="H40" i="19"/>
  <c r="H40" i="21" s="1"/>
  <c r="K42" i="19"/>
  <c r="K41" i="21" s="1"/>
  <c r="I40" i="19"/>
  <c r="I40" i="21" s="1"/>
  <c r="H44" i="19"/>
  <c r="F42" i="19"/>
  <c r="F41" i="21" s="1"/>
  <c r="G42" i="19"/>
  <c r="G41" i="21" s="1"/>
  <c r="E40" i="19"/>
  <c r="E40" i="21" s="1"/>
  <c r="I44" i="19"/>
  <c r="F40" i="19"/>
  <c r="F40" i="21" s="1"/>
  <c r="F34" i="19"/>
  <c r="E33" i="19"/>
  <c r="H42" i="19"/>
  <c r="H41" i="21" s="1"/>
  <c r="E9" i="17"/>
  <c r="E6" i="17"/>
  <c r="E7" i="17"/>
  <c r="E12" i="17"/>
  <c r="E11" i="17"/>
  <c r="E10" i="17"/>
  <c r="E8" i="17"/>
  <c r="E5" i="17"/>
  <c r="J8" i="17"/>
  <c r="C34" i="19" l="1"/>
  <c r="D34" i="19"/>
  <c r="C30" i="21"/>
  <c r="C33" i="21" s="1"/>
  <c r="E34" i="19"/>
  <c r="F33" i="19"/>
  <c r="H34" i="19"/>
  <c r="G30" i="21"/>
  <c r="G33" i="21" s="1"/>
  <c r="G34" i="19"/>
  <c r="G35" i="19"/>
  <c r="J33" i="19"/>
  <c r="H33" i="19"/>
  <c r="K35" i="19"/>
  <c r="J35" i="19"/>
  <c r="H35" i="19"/>
  <c r="H36" i="19"/>
  <c r="K33" i="19"/>
  <c r="E35" i="19"/>
  <c r="K34" i="19"/>
  <c r="J34" i="19"/>
  <c r="K35" i="21"/>
  <c r="F35" i="19"/>
  <c r="D30" i="21"/>
  <c r="D33" i="21" s="1"/>
  <c r="I35" i="19"/>
  <c r="I36" i="19"/>
  <c r="G36" i="19"/>
  <c r="I34" i="19"/>
  <c r="J36" i="19"/>
  <c r="K36" i="19"/>
  <c r="I33" i="19"/>
  <c r="O1" i="21"/>
  <c r="N29" i="21"/>
  <c r="N9" i="21"/>
  <c r="E39" i="21"/>
  <c r="F39" i="21" s="1"/>
  <c r="G39" i="21" s="1"/>
  <c r="H39" i="21" s="1"/>
  <c r="I39" i="21" s="1"/>
  <c r="J39" i="21" s="1"/>
  <c r="K39" i="21" s="1"/>
  <c r="D33" i="19"/>
  <c r="J9" i="17"/>
  <c r="P1" i="21" l="1"/>
  <c r="O29" i="21"/>
  <c r="O9" i="21"/>
  <c r="J10" i="17"/>
  <c r="P29" i="21" l="1"/>
  <c r="P9" i="21"/>
  <c r="J11" i="17"/>
  <c r="J12" i="17" l="1"/>
  <c r="J13" i="17" l="1"/>
  <c r="J14" i="17" l="1"/>
  <c r="J15" i="17" l="1"/>
  <c r="J16" i="17" l="1"/>
  <c r="J17" i="17" l="1"/>
  <c r="J18" i="17" l="1"/>
  <c r="J19" i="17" l="1"/>
  <c r="J20" i="17" l="1"/>
  <c r="J21" i="17" l="1"/>
  <c r="J22" i="17" l="1"/>
  <c r="J23" i="17" l="1"/>
  <c r="J24" i="17" l="1"/>
  <c r="J25" i="17" l="1"/>
  <c r="J26" i="17" l="1"/>
  <c r="J27" i="17" l="1"/>
  <c r="J28" i="17" l="1"/>
  <c r="J29" i="17" l="1"/>
  <c r="J30" i="17" l="1"/>
  <c r="J31" i="17" l="1"/>
  <c r="J32" i="17" l="1"/>
  <c r="J33" i="17" l="1"/>
  <c r="J34" i="17" l="1"/>
  <c r="J35" i="17" l="1"/>
  <c r="J36" i="17" l="1"/>
  <c r="J37" i="17" l="1"/>
  <c r="J38" i="17" l="1"/>
  <c r="J39" i="17" l="1"/>
  <c r="J40" i="17" l="1"/>
  <c r="J41" i="17" l="1"/>
  <c r="J42" i="17" l="1"/>
  <c r="J43" i="17" l="1"/>
  <c r="B51" i="1"/>
  <c r="J44" i="17" l="1"/>
  <c r="B45" i="1"/>
  <c r="B46" i="1"/>
  <c r="J45" i="17" l="1"/>
  <c r="C25" i="1"/>
  <c r="C42" i="1" s="1"/>
  <c r="D25" i="1"/>
  <c r="D42" i="1" s="1"/>
  <c r="E25" i="1"/>
  <c r="E42" i="1" s="1"/>
  <c r="F25" i="1"/>
  <c r="B47" i="1" s="1"/>
  <c r="B48" i="1" s="1"/>
  <c r="B25" i="1"/>
  <c r="B42" i="1" s="1"/>
  <c r="B136" i="1"/>
  <c r="B125" i="1"/>
  <c r="B114" i="1"/>
  <c r="B103" i="1"/>
  <c r="B92" i="1"/>
  <c r="B81" i="1"/>
  <c r="B70" i="1"/>
  <c r="B58" i="1"/>
  <c r="B37" i="1"/>
  <c r="B38" i="1"/>
  <c r="B36" i="1"/>
  <c r="J46" i="17" l="1"/>
  <c r="I11" i="1"/>
  <c r="B26" i="1"/>
  <c r="B27" i="1" s="1"/>
  <c r="B28" i="1" s="1"/>
  <c r="J47" i="17" l="1"/>
  <c r="I9" i="1"/>
  <c r="B12" i="17" s="1"/>
  <c r="I8" i="1"/>
  <c r="B10" i="17" s="1"/>
  <c r="I7" i="1"/>
  <c r="B9" i="17" s="1"/>
  <c r="I6" i="1"/>
  <c r="B6" i="17" s="1"/>
  <c r="I2" i="1"/>
  <c r="B5" i="17" s="1"/>
  <c r="I4" i="1"/>
  <c r="B8" i="17" s="1"/>
  <c r="I5" i="1"/>
  <c r="B11" i="17" s="1"/>
  <c r="I3" i="1"/>
  <c r="B7" i="17" s="1"/>
  <c r="J48" i="17" l="1"/>
  <c r="B137" i="1"/>
  <c r="B138" i="1" s="1"/>
  <c r="B126" i="1"/>
  <c r="B127" i="1" s="1"/>
  <c r="C114" i="1"/>
  <c r="D114" i="1" s="1"/>
  <c r="E114" i="1" s="1"/>
  <c r="F114" i="1" s="1"/>
  <c r="C103" i="1"/>
  <c r="D103" i="1" s="1"/>
  <c r="E103" i="1" s="1"/>
  <c r="F103" i="1" s="1"/>
  <c r="B93" i="1"/>
  <c r="B94" i="1" s="1"/>
  <c r="B59" i="1"/>
  <c r="B61" i="1" s="1"/>
  <c r="D18" i="1"/>
  <c r="F85" i="1" s="1"/>
  <c r="D17" i="1"/>
  <c r="E21" i="1"/>
  <c r="F118" i="1" l="1"/>
  <c r="F140" i="1"/>
  <c r="J49" i="17"/>
  <c r="F129" i="1"/>
  <c r="F107" i="1"/>
  <c r="F63" i="1"/>
  <c r="B52" i="1"/>
  <c r="B53" i="1"/>
  <c r="F74" i="1"/>
  <c r="F96" i="1"/>
  <c r="C136" i="1"/>
  <c r="C137" i="1" s="1"/>
  <c r="C138" i="1" s="1"/>
  <c r="C125" i="1"/>
  <c r="B115" i="1"/>
  <c r="B116" i="1" s="1"/>
  <c r="B104" i="1"/>
  <c r="B105" i="1" s="1"/>
  <c r="C92" i="1"/>
  <c r="C93" i="1" s="1"/>
  <c r="C94" i="1" s="1"/>
  <c r="B82" i="1"/>
  <c r="B83" i="1" s="1"/>
  <c r="B60" i="1"/>
  <c r="C81" i="1"/>
  <c r="C82" i="1" s="1"/>
  <c r="C83" i="1" s="1"/>
  <c r="C58" i="1"/>
  <c r="D58" i="1" s="1"/>
  <c r="C26" i="1"/>
  <c r="D26" i="1" s="1"/>
  <c r="E26" i="1" s="1"/>
  <c r="F26" i="1" s="1"/>
  <c r="L16" i="1" s="1"/>
  <c r="J50" i="17" l="1"/>
  <c r="B54" i="1"/>
  <c r="C126" i="1"/>
  <c r="C127" i="1" s="1"/>
  <c r="D136" i="1"/>
  <c r="D137" i="1" s="1"/>
  <c r="D138" i="1" s="1"/>
  <c r="D125" i="1"/>
  <c r="C115" i="1"/>
  <c r="C116" i="1" s="1"/>
  <c r="C104" i="1"/>
  <c r="C105" i="1" s="1"/>
  <c r="D92" i="1"/>
  <c r="D93" i="1" s="1"/>
  <c r="D94" i="1" s="1"/>
  <c r="D81" i="1"/>
  <c r="D82" i="1" s="1"/>
  <c r="D83" i="1" s="1"/>
  <c r="B71" i="1"/>
  <c r="B72" i="1" s="1"/>
  <c r="C70" i="1"/>
  <c r="C59" i="1"/>
  <c r="C61" i="1" s="1"/>
  <c r="F42" i="1"/>
  <c r="C27" i="1"/>
  <c r="C28" i="1" s="1"/>
  <c r="F27" i="1"/>
  <c r="F28" i="1" s="1"/>
  <c r="D27" i="1"/>
  <c r="D28" i="1" s="1"/>
  <c r="E27" i="1"/>
  <c r="E28" i="1" s="1"/>
  <c r="J51" i="17" l="1"/>
  <c r="B128" i="1"/>
  <c r="B62" i="1"/>
  <c r="C128" i="1"/>
  <c r="B139" i="1"/>
  <c r="B73" i="1"/>
  <c r="B117" i="1"/>
  <c r="B95" i="1"/>
  <c r="C95" i="1"/>
  <c r="C117" i="1"/>
  <c r="B84" i="1"/>
  <c r="B106" i="1"/>
  <c r="C139" i="1"/>
  <c r="D126" i="1"/>
  <c r="D127" i="1" s="1"/>
  <c r="E136" i="1"/>
  <c r="E137" i="1" s="1"/>
  <c r="E138" i="1" s="1"/>
  <c r="D139" i="1"/>
  <c r="E125" i="1"/>
  <c r="D115" i="1"/>
  <c r="D104" i="1"/>
  <c r="D105" i="1" s="1"/>
  <c r="C106" i="1"/>
  <c r="E92" i="1"/>
  <c r="E93" i="1" s="1"/>
  <c r="E94" i="1" s="1"/>
  <c r="D95" i="1"/>
  <c r="C62" i="1"/>
  <c r="C60" i="1"/>
  <c r="E81" i="1"/>
  <c r="E82" i="1" s="1"/>
  <c r="E83" i="1" s="1"/>
  <c r="C84" i="1"/>
  <c r="C71" i="1"/>
  <c r="D70" i="1"/>
  <c r="E58" i="1"/>
  <c r="D59" i="1"/>
  <c r="D61" i="1" s="1"/>
  <c r="J52" i="17" l="1"/>
  <c r="D116" i="1"/>
  <c r="D117" i="1" s="1"/>
  <c r="C72" i="1"/>
  <c r="C73" i="1" s="1"/>
  <c r="D128" i="1"/>
  <c r="E126" i="1"/>
  <c r="E127" i="1" s="1"/>
  <c r="E139" i="1"/>
  <c r="F136" i="1"/>
  <c r="F125" i="1"/>
  <c r="E115" i="1"/>
  <c r="F115" i="1"/>
  <c r="E104" i="1"/>
  <c r="E105" i="1" s="1"/>
  <c r="D106" i="1"/>
  <c r="E95" i="1"/>
  <c r="F92" i="1"/>
  <c r="D62" i="1"/>
  <c r="D60" i="1"/>
  <c r="D84" i="1"/>
  <c r="F81" i="1"/>
  <c r="F82" i="1" s="1"/>
  <c r="F83" i="1" s="1"/>
  <c r="D71" i="1"/>
  <c r="E70" i="1"/>
  <c r="F58" i="1"/>
  <c r="E59" i="1"/>
  <c r="E61" i="1" s="1"/>
  <c r="J53" i="17" l="1"/>
  <c r="D72" i="1"/>
  <c r="D73" i="1" s="1"/>
  <c r="F116" i="1"/>
  <c r="F119" i="1" s="1"/>
  <c r="F120" i="1" s="1"/>
  <c r="G120" i="1" s="1"/>
  <c r="E116" i="1"/>
  <c r="E117" i="1" s="1"/>
  <c r="E128" i="1"/>
  <c r="F137" i="1"/>
  <c r="F138" i="1" s="1"/>
  <c r="F126" i="1"/>
  <c r="F127" i="1" s="1"/>
  <c r="F93" i="1"/>
  <c r="F94" i="1" s="1"/>
  <c r="F104" i="1"/>
  <c r="F105" i="1" s="1"/>
  <c r="E106" i="1"/>
  <c r="E62" i="1"/>
  <c r="E60" i="1"/>
  <c r="E84" i="1"/>
  <c r="E71" i="1"/>
  <c r="F70" i="1"/>
  <c r="F59" i="1"/>
  <c r="F61" i="1" s="1"/>
  <c r="J54" i="17" l="1"/>
  <c r="F117" i="1"/>
  <c r="G117" i="1" s="1"/>
  <c r="E72" i="1"/>
  <c r="E73" i="1" s="1"/>
  <c r="F139" i="1"/>
  <c r="G140" i="1" s="1"/>
  <c r="F141" i="1"/>
  <c r="F142" i="1" s="1"/>
  <c r="G142" i="1" s="1"/>
  <c r="F97" i="1"/>
  <c r="F98" i="1" s="1"/>
  <c r="G98" i="1" s="1"/>
  <c r="F95" i="1"/>
  <c r="G96" i="1" s="1"/>
  <c r="F62" i="1"/>
  <c r="F60" i="1"/>
  <c r="F84" i="1"/>
  <c r="F71" i="1"/>
  <c r="F72" i="1" s="1"/>
  <c r="J55" i="17" l="1"/>
  <c r="G118" i="1"/>
  <c r="G121" i="1" s="1"/>
  <c r="G122" i="1" s="1"/>
  <c r="G139" i="1"/>
  <c r="G143" i="1" s="1"/>
  <c r="G144" i="1" s="1"/>
  <c r="F130" i="1"/>
  <c r="F131" i="1" s="1"/>
  <c r="G131" i="1" s="1"/>
  <c r="F128" i="1"/>
  <c r="G95" i="1"/>
  <c r="G99" i="1" s="1"/>
  <c r="G100" i="1" s="1"/>
  <c r="F108" i="1"/>
  <c r="F109" i="1" s="1"/>
  <c r="G109" i="1" s="1"/>
  <c r="F106" i="1"/>
  <c r="F64" i="1"/>
  <c r="F65" i="1" s="1"/>
  <c r="G65" i="1" s="1"/>
  <c r="G63" i="1"/>
  <c r="F75" i="1"/>
  <c r="F76" i="1" s="1"/>
  <c r="G76" i="1" s="1"/>
  <c r="F73" i="1"/>
  <c r="F86" i="1"/>
  <c r="F87" i="1" s="1"/>
  <c r="G87" i="1" s="1"/>
  <c r="K9" i="1" l="1"/>
  <c r="C12" i="17" s="1"/>
  <c r="K7" i="1"/>
  <c r="C9" i="17" s="1"/>
  <c r="K5" i="1"/>
  <c r="C11" i="17" s="1"/>
  <c r="G128" i="1"/>
  <c r="G129" i="1"/>
  <c r="G107" i="1"/>
  <c r="G106" i="1"/>
  <c r="G62" i="1"/>
  <c r="G66" i="1" s="1"/>
  <c r="G67" i="1" s="1"/>
  <c r="K2" i="1" s="1"/>
  <c r="C5" i="17" s="1"/>
  <c r="G85" i="1"/>
  <c r="G84" i="1"/>
  <c r="G74" i="1"/>
  <c r="G73" i="1"/>
  <c r="G132" i="1" l="1"/>
  <c r="G133" i="1" s="1"/>
  <c r="G110" i="1"/>
  <c r="G111" i="1" s="1"/>
  <c r="G88" i="1"/>
  <c r="G89" i="1" s="1"/>
  <c r="G77" i="1"/>
  <c r="G78" i="1" s="1"/>
  <c r="K8" i="1" l="1"/>
  <c r="C10" i="17" s="1"/>
  <c r="K6" i="1"/>
  <c r="C6" i="17" s="1"/>
  <c r="K4" i="1"/>
  <c r="C8" i="17" s="1"/>
  <c r="K3" i="1"/>
  <c r="C7" i="17" s="1"/>
  <c r="F29" i="1"/>
  <c r="B49" i="1" s="1"/>
  <c r="B50" i="1" s="1"/>
  <c r="D29" i="1"/>
  <c r="D43" i="1" s="1"/>
  <c r="C29" i="1"/>
  <c r="C43" i="1" s="1"/>
  <c r="B29" i="1"/>
  <c r="B43" i="1" s="1"/>
  <c r="E29" i="1"/>
  <c r="E43" i="1" s="1"/>
  <c r="B2" i="17" l="1"/>
  <c r="B1" i="17"/>
  <c r="K5" i="17" s="1"/>
  <c r="L17" i="1"/>
  <c r="F43" i="1"/>
  <c r="C21" i="1" s="1"/>
  <c r="K55" i="17" l="1"/>
  <c r="N55" i="17" s="1"/>
  <c r="O55" i="17" s="1"/>
  <c r="K53" i="17"/>
  <c r="N53" i="17" s="1"/>
  <c r="O53" i="17" s="1"/>
  <c r="K49" i="17"/>
  <c r="N49" i="17" s="1"/>
  <c r="O49" i="17" s="1"/>
  <c r="K45" i="17"/>
  <c r="N45" i="17" s="1"/>
  <c r="O45" i="17" s="1"/>
  <c r="K47" i="17"/>
  <c r="N47" i="17" s="1"/>
  <c r="O47" i="17" s="1"/>
  <c r="K51" i="17"/>
  <c r="N51" i="17" s="1"/>
  <c r="O51" i="17" s="1"/>
  <c r="K43" i="17"/>
  <c r="N43" i="17" s="1"/>
  <c r="O43" i="17" s="1"/>
  <c r="K41" i="17"/>
  <c r="N41" i="17" s="1"/>
  <c r="O41" i="17" s="1"/>
  <c r="K37" i="17"/>
  <c r="N37" i="17" s="1"/>
  <c r="O37" i="17" s="1"/>
  <c r="K39" i="17"/>
  <c r="N39" i="17" s="1"/>
  <c r="O39" i="17" s="1"/>
  <c r="K35" i="17"/>
  <c r="N35" i="17" s="1"/>
  <c r="O35" i="17" s="1"/>
  <c r="K33" i="17"/>
  <c r="N33" i="17" s="1"/>
  <c r="O33" i="17" s="1"/>
  <c r="K29" i="17"/>
  <c r="N29" i="17" s="1"/>
  <c r="O29" i="17" s="1"/>
  <c r="K25" i="17"/>
  <c r="N25" i="17" s="1"/>
  <c r="O25" i="17" s="1"/>
  <c r="K52" i="17"/>
  <c r="N52" i="17" s="1"/>
  <c r="O52" i="17" s="1"/>
  <c r="K48" i="17"/>
  <c r="N48" i="17" s="1"/>
  <c r="O48" i="17" s="1"/>
  <c r="K44" i="17"/>
  <c r="N44" i="17" s="1"/>
  <c r="O44" i="17" s="1"/>
  <c r="K40" i="17"/>
  <c r="N40" i="17" s="1"/>
  <c r="O40" i="17" s="1"/>
  <c r="K36" i="17"/>
  <c r="N36" i="17" s="1"/>
  <c r="O36" i="17" s="1"/>
  <c r="K32" i="17"/>
  <c r="N32" i="17" s="1"/>
  <c r="O32" i="17" s="1"/>
  <c r="K28" i="17"/>
  <c r="N28" i="17" s="1"/>
  <c r="O28" i="17" s="1"/>
  <c r="K24" i="17"/>
  <c r="N24" i="17" s="1"/>
  <c r="O24" i="17" s="1"/>
  <c r="K27" i="17"/>
  <c r="N27" i="17" s="1"/>
  <c r="O27" i="17" s="1"/>
  <c r="K23" i="17"/>
  <c r="N23" i="17" s="1"/>
  <c r="O23" i="17" s="1"/>
  <c r="K31" i="17"/>
  <c r="N31" i="17" s="1"/>
  <c r="O31" i="17" s="1"/>
  <c r="K54" i="17"/>
  <c r="N54" i="17" s="1"/>
  <c r="O54" i="17" s="1"/>
  <c r="K50" i="17"/>
  <c r="N50" i="17" s="1"/>
  <c r="O50" i="17" s="1"/>
  <c r="K46" i="17"/>
  <c r="N46" i="17" s="1"/>
  <c r="O46" i="17" s="1"/>
  <c r="K42" i="17"/>
  <c r="N42" i="17" s="1"/>
  <c r="O42" i="17" s="1"/>
  <c r="K38" i="17"/>
  <c r="N38" i="17" s="1"/>
  <c r="O38" i="17" s="1"/>
  <c r="K34" i="17"/>
  <c r="N34" i="17" s="1"/>
  <c r="O34" i="17" s="1"/>
  <c r="K30" i="17"/>
  <c r="N30" i="17" s="1"/>
  <c r="O30" i="17" s="1"/>
  <c r="K26" i="17"/>
  <c r="N26" i="17" s="1"/>
  <c r="O26" i="17" s="1"/>
  <c r="K20" i="17"/>
  <c r="N20" i="17" s="1"/>
  <c r="O20" i="17" s="1"/>
  <c r="K17" i="17"/>
  <c r="N17" i="17" s="1"/>
  <c r="O17" i="17" s="1"/>
  <c r="K22" i="17"/>
  <c r="N22" i="17" s="1"/>
  <c r="O22" i="17" s="1"/>
  <c r="K16" i="17"/>
  <c r="N16" i="17" s="1"/>
  <c r="O16" i="17" s="1"/>
  <c r="K21" i="17"/>
  <c r="N21" i="17" s="1"/>
  <c r="O21" i="17" s="1"/>
  <c r="K13" i="17"/>
  <c r="N13" i="17" s="1"/>
  <c r="O13" i="17" s="1"/>
  <c r="K12" i="17"/>
  <c r="N12" i="17" s="1"/>
  <c r="O12" i="17" s="1"/>
  <c r="K19" i="17"/>
  <c r="N19" i="17" s="1"/>
  <c r="O19" i="17" s="1"/>
  <c r="K15" i="17"/>
  <c r="N15" i="17" s="1"/>
  <c r="O15" i="17" s="1"/>
  <c r="K11" i="17"/>
  <c r="N11" i="17" s="1"/>
  <c r="O11" i="17" s="1"/>
  <c r="K18" i="17"/>
  <c r="N18" i="17" s="1"/>
  <c r="O18" i="17" s="1"/>
  <c r="K14" i="17"/>
  <c r="N14" i="17" s="1"/>
  <c r="O14" i="17" s="1"/>
  <c r="K8" i="17"/>
  <c r="N8" i="17" s="1"/>
  <c r="O8" i="17" s="1"/>
  <c r="K7" i="17"/>
  <c r="N7" i="17" s="1"/>
  <c r="O7" i="17" s="1"/>
  <c r="K10" i="17"/>
  <c r="N10" i="17" s="1"/>
  <c r="O10" i="17" s="1"/>
  <c r="K6" i="17"/>
  <c r="N6" i="17" s="1"/>
  <c r="O6" i="17" s="1"/>
  <c r="K9" i="17"/>
  <c r="N9" i="17" s="1"/>
  <c r="O9" i="17" s="1"/>
  <c r="N5" i="17"/>
  <c r="O5" i="17" s="1"/>
  <c r="D21" i="1"/>
  <c r="B21" i="1"/>
  <c r="D5" i="17" l="1"/>
  <c r="D12" i="17"/>
  <c r="D8" i="17"/>
  <c r="D11" i="17"/>
  <c r="D10" i="17"/>
  <c r="D9" i="17"/>
  <c r="D7" i="17"/>
  <c r="D6" i="17"/>
  <c r="F21" i="1"/>
  <c r="L18" i="1" s="1"/>
  <c r="L35" i="17" l="1"/>
  <c r="L25" i="17"/>
  <c r="M35" i="17"/>
  <c r="M51" i="17"/>
  <c r="L45" i="17"/>
  <c r="L14" i="17"/>
  <c r="M6" i="17"/>
  <c r="L27" i="17"/>
  <c r="M8" i="17"/>
  <c r="M50" i="17"/>
  <c r="M46" i="17"/>
  <c r="L36" i="17"/>
  <c r="L40" i="17"/>
  <c r="L16" i="17"/>
  <c r="L10" i="17"/>
  <c r="M53" i="17"/>
  <c r="L44" i="17"/>
  <c r="M15" i="17"/>
  <c r="M32" i="17"/>
  <c r="M30" i="17"/>
  <c r="L51" i="17"/>
  <c r="L8" i="17"/>
  <c r="L26" i="17"/>
  <c r="L42" i="17"/>
  <c r="M13" i="17"/>
  <c r="L47" i="17"/>
  <c r="L43" i="17"/>
  <c r="M7" i="17"/>
  <c r="L48" i="17"/>
  <c r="L37" i="17"/>
  <c r="L15" i="17"/>
  <c r="L24" i="17"/>
  <c r="M48" i="17"/>
  <c r="L11" i="17"/>
  <c r="M5" i="17"/>
  <c r="M28" i="17"/>
  <c r="M31" i="17"/>
  <c r="L17" i="17"/>
  <c r="M11" i="17"/>
  <c r="L23" i="17"/>
  <c r="L55" i="17"/>
  <c r="M19" i="17"/>
  <c r="M10" i="17"/>
  <c r="L49" i="17"/>
  <c r="M17" i="17"/>
  <c r="M44" i="17"/>
  <c r="M39" i="17"/>
  <c r="L54" i="17"/>
  <c r="L21" i="17"/>
  <c r="M38" i="17"/>
  <c r="M47" i="17"/>
  <c r="L19" i="17"/>
  <c r="M21" i="17"/>
  <c r="L38" i="17"/>
  <c r="M45" i="17"/>
  <c r="L53" i="17"/>
  <c r="L13" i="17"/>
  <c r="M54" i="17"/>
  <c r="L5" i="17"/>
  <c r="L9" i="17"/>
  <c r="M43" i="17"/>
  <c r="M14" i="17"/>
  <c r="M37" i="17"/>
  <c r="L50" i="17"/>
  <c r="L33" i="17"/>
  <c r="L30" i="17" s="1"/>
  <c r="L12" i="17"/>
  <c r="L39" i="17"/>
  <c r="L7" i="17"/>
  <c r="M22" i="17"/>
  <c r="L28" i="17"/>
  <c r="M29" i="17"/>
  <c r="M24" i="17"/>
  <c r="L46" i="17"/>
  <c r="M12" i="17"/>
  <c r="M23" i="17"/>
  <c r="M26" i="17"/>
  <c r="M40" i="17"/>
  <c r="M49" i="17"/>
  <c r="L32" i="17"/>
  <c r="M52" i="17"/>
  <c r="M16" i="17"/>
  <c r="M27" i="17"/>
  <c r="L18" i="17"/>
  <c r="M20" i="17"/>
  <c r="L41" i="17"/>
  <c r="M9" i="17"/>
  <c r="L22" i="17"/>
  <c r="M34" i="17"/>
  <c r="M36" i="17"/>
  <c r="L20" i="17"/>
  <c r="L31" i="17"/>
  <c r="M18" i="17"/>
  <c r="M33" i="17"/>
  <c r="M41" i="17"/>
  <c r="L52" i="17"/>
  <c r="L34" i="17"/>
  <c r="M25" i="17"/>
  <c r="M55" i="17"/>
  <c r="L6" i="17"/>
  <c r="L29" i="17"/>
  <c r="M42" i="17"/>
  <c r="D22" i="1"/>
  <c r="C22" i="1"/>
  <c r="E22" i="1"/>
  <c r="B22" i="1"/>
  <c r="I12" i="1"/>
</calcChain>
</file>

<file path=xl/comments1.xml><?xml version="1.0" encoding="utf-8"?>
<comments xmlns="http://schemas.openxmlformats.org/spreadsheetml/2006/main">
  <authors>
    <author>Erik Kobayashi-Solomon</author>
  </authors>
  <commentList>
    <comment ref="I1" authorId="0" shapeId="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text>
        <r>
          <rPr>
            <b/>
            <sz val="9"/>
            <color indexed="81"/>
            <rFont val="Tahoma"/>
            <family val="2"/>
          </rPr>
          <t>Erik Kobayashi-Solomon:</t>
        </r>
        <r>
          <rPr>
            <sz val="9"/>
            <color indexed="81"/>
            <rFont val="Tahoma"/>
            <family val="2"/>
          </rPr>
          <t xml:space="preserve">
We usually recommend 10% for a large cap firm and 12% for a small cap one.</t>
        </r>
      </text>
    </comment>
    <comment ref="G4" authorId="0" shapeId="0">
      <text>
        <r>
          <rPr>
            <b/>
            <sz val="9"/>
            <color indexed="81"/>
            <rFont val="Tahoma"/>
            <charset val="1"/>
          </rPr>
          <t>Erik Kobayashi-Solomon:</t>
        </r>
        <r>
          <rPr>
            <sz val="9"/>
            <color indexed="81"/>
            <rFont val="Tahoma"/>
            <charset val="1"/>
          </rPr>
          <t xml:space="preserve">
This represents 1Q17 sharechount, then deducts as many shares as the firm is planning to buy back this year.</t>
        </r>
      </text>
    </comment>
    <comment ref="A8" authorId="0" shapeId="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authors>
    <author>Erik Kobayashi-Solomon</author>
  </authors>
  <commentList>
    <comment ref="K9" authorId="0" shapeId="0">
      <text>
        <r>
          <rPr>
            <b/>
            <sz val="9"/>
            <color indexed="81"/>
            <rFont val="Tahoma"/>
            <charset val="1"/>
          </rPr>
          <t>Erik Kobayashi-Solomon:</t>
        </r>
        <r>
          <rPr>
            <sz val="9"/>
            <color indexed="81"/>
            <rFont val="Tahoma"/>
            <charset val="1"/>
          </rPr>
          <t xml:space="preserve">
These numbers are from the set of financial statements that splits GE from GE Finance and I've used the "continuing operations" line here.
These numbers are different from the consolidated continuing operations numbers due to the divestitures of certain Financing businesses.</t>
        </r>
      </text>
    </comment>
    <comment ref="A10" authorId="0" shapeId="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text>
        <r>
          <rPr>
            <b/>
            <sz val="9"/>
            <color indexed="81"/>
            <rFont val="Tahoma"/>
            <family val="2"/>
          </rPr>
          <t>Erik Kobayashi-Solomon:</t>
        </r>
        <r>
          <rPr>
            <sz val="9"/>
            <color indexed="81"/>
            <rFont val="Tahoma"/>
            <family val="2"/>
          </rPr>
          <t xml:space="preserve">
Enter as a positive value.</t>
        </r>
      </text>
    </comment>
    <comment ref="A21" authorId="0" shapeId="0">
      <text>
        <r>
          <rPr>
            <b/>
            <sz val="9"/>
            <color indexed="81"/>
            <rFont val="Tahoma"/>
            <family val="2"/>
          </rPr>
          <t>Erik Kobayashi-Solomon:</t>
        </r>
        <r>
          <rPr>
            <sz val="9"/>
            <color indexed="81"/>
            <rFont val="Tahoma"/>
            <family val="2"/>
          </rPr>
          <t xml:space="preserve">
Enter as a negative value.</t>
        </r>
      </text>
    </comment>
    <comment ref="I23" authorId="0" shapeId="0">
      <text>
        <r>
          <rPr>
            <b/>
            <sz val="9"/>
            <color indexed="81"/>
            <rFont val="Tahoma"/>
            <family val="2"/>
          </rPr>
          <t>Erik Kobayashi-Solomon:</t>
        </r>
        <r>
          <rPr>
            <sz val="9"/>
            <color indexed="81"/>
            <rFont val="Tahoma"/>
            <family val="2"/>
          </rPr>
          <t xml:space="preserve">
These are disposals of businesses; separating out from asset sales.</t>
        </r>
      </text>
    </comment>
    <comment ref="A25" authorId="0" shapeId="0">
      <text>
        <r>
          <rPr>
            <b/>
            <sz val="9"/>
            <color indexed="81"/>
            <rFont val="Tahoma"/>
            <family val="2"/>
          </rPr>
          <t>Erik Kobayashi-Solomon:</t>
        </r>
        <r>
          <rPr>
            <sz val="9"/>
            <color indexed="81"/>
            <rFont val="Tahoma"/>
            <family val="2"/>
          </rPr>
          <t xml:space="preserve">
Make sure that you get the units right on this.</t>
        </r>
      </text>
    </comment>
  </commentList>
</comments>
</file>

<file path=xl/sharedStrings.xml><?xml version="1.0" encoding="utf-8"?>
<sst xmlns="http://schemas.openxmlformats.org/spreadsheetml/2006/main" count="449" uniqueCount="240">
  <si>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</si>
  <si>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</si>
  <si>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</si>
  <si>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</si>
  <si>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</si>
  <si>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</si>
  <si>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</si>
  <si>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</si>
  <si>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</si>
  <si>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</si>
  <si>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</si>
  <si>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</si>
  <si>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</si>
  <si>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</si>
  <si>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</si>
  <si>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</si>
  <si>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</si>
  <si>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</si>
  <si>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</si>
  <si>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</si>
  <si>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</si>
  <si>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</si>
  <si>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</si>
  <si>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</si>
  <si>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</si>
  <si>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</si>
  <si>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</si>
  <si>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</si>
  <si>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</si>
  <si>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</si>
  <si>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</si>
  <si>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</si>
  <si>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</si>
  <si>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</si>
  <si>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</si>
  <si>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</si>
  <si>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</si>
  <si>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</si>
  <si>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</si>
  <si>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</si>
  <si>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</si>
  <si>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</si>
  <si>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</si>
  <si>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</si>
  <si>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</si>
  <si>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</si>
  <si>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</si>
  <si>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</si>
  <si>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</si>
  <si>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</si>
  <si>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</si>
  <si>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</si>
  <si>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</si>
  <si>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</si>
  <si>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</si>
  <si>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</si>
  <si>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</si>
  <si>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</si>
  <si>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</si>
  <si>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</si>
  <si>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</si>
  <si>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</si>
  <si>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</si>
  <si>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</si>
  <si>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</si>
  <si>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</si>
  <si>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</si>
  <si>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</si>
  <si>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</si>
  <si>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</si>
  <si>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</si>
  <si>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</si>
  <si>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</si>
  <si>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</si>
  <si>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</si>
  <si>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</si>
  <si>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</si>
  <si>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</si>
  <si>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</si>
  <si>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</si>
  <si>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</si>
  <si>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</si>
  <si>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</si>
  <si>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</si>
  <si>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</si>
  <si>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</si>
  <si>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</si>
  <si>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</si>
  <si>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</si>
  <si>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</si>
  <si>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</si>
  <si>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</si>
  <si>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</si>
  <si>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</si>
  <si>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</si>
  <si>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</si>
  <si>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</si>
  <si>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</si>
  <si>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</si>
  <si>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</si>
  <si>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</si>
  <si>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</si>
  <si>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</si>
  <si>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</si>
  <si>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</si>
  <si>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</si>
  <si>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</si>
  <si>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</si>
  <si>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</si>
  <si>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</si>
  <si>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</si>
  <si>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</si>
  <si>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</si>
  <si>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</si>
  <si>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</si>
  <si>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</si>
  <si>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</si>
  <si>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</si>
  <si>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</si>
  <si>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</si>
  <si>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</si>
  <si>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</si>
  <si>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</si>
  <si>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</si>
  <si>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</si>
  <si>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</si>
  <si>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</si>
  <si>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</si>
  <si>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</si>
  <si>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</si>
  <si>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</si>
  <si>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</si>
  <si>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</si>
  <si>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</si>
  <si>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</si>
  <si>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</si>
  <si>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</si>
  <si>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</si>
  <si>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</si>
  <si>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</si>
  <si>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</si>
  <si>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</si>
  <si>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</si>
  <si>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</si>
  <si>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</si>
  <si>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</si>
  <si>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</si>
  <si>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</si>
  <si>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</si>
  <si>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</si>
  <si>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</si>
  <si>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</si>
  <si>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</si>
  <si>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</si>
  <si>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</si>
  <si>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</si>
  <si>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</si>
  <si>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</si>
  <si>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</si>
  <si>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</si>
  <si>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</si>
  <si>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</si>
  <si>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</si>
  <si>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</si>
  <si>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</si>
  <si>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</si>
  <si>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</si>
  <si>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</si>
  <si>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</si>
  <si>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</si>
  <si>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</si>
  <si>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</si>
  <si>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</si>
  <si>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</si>
  <si>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</si>
  <si>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</si>
  <si>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</si>
  <si>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</si>
  <si>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</si>
  <si>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</si>
  <si>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</si>
  <si>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</si>
  <si>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</si>
  <si>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</si>
  <si>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</si>
  <si>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</si>
  <si>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</si>
  <si>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</si>
  <si>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</si>
  <si>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</si>
  <si>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</si>
  <si>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General Electric</t>
  </si>
  <si>
    <t>GE</t>
  </si>
  <si>
    <t>Net Expansionary Cash Flow (ex-Acq/Divest)</t>
  </si>
  <si>
    <t>Industrial</t>
  </si>
  <si>
    <t>GECC</t>
  </si>
  <si>
    <t>Consol</t>
  </si>
  <si>
    <t>CFO</t>
  </si>
  <si>
    <t>Industrial CFOA</t>
  </si>
  <si>
    <t>D&amp;A</t>
  </si>
  <si>
    <t>Assumed Inflation</t>
  </si>
  <si>
    <t>Assumed MaintEx</t>
  </si>
  <si>
    <t>Assumed MaintX</t>
  </si>
  <si>
    <t>MaintEx</t>
  </si>
  <si>
    <t>OCP (LHS)</t>
  </si>
  <si>
    <t>OCP (Industrials)</t>
  </si>
  <si>
    <t>OCP</t>
  </si>
  <si>
    <t>Dividends</t>
  </si>
  <si>
    <t>Revenue</t>
  </si>
  <si>
    <t>Net Cash Flow</t>
  </si>
  <si>
    <t>Industrials OCP (LHS)</t>
  </si>
  <si>
    <t>Industrials OCP Margin (RHS)</t>
  </si>
  <si>
    <t>PP&amp;E</t>
  </si>
  <si>
    <t>PP&amp;E In Excess</t>
  </si>
  <si>
    <t>PP&amp;E in Excess</t>
  </si>
  <si>
    <t>Disposals</t>
  </si>
  <si>
    <t>Acquisitions</t>
  </si>
  <si>
    <t>Net ECF</t>
  </si>
  <si>
    <t>ECF % OCP</t>
  </si>
  <si>
    <t>Operating Profit</t>
  </si>
  <si>
    <t>Cash From Continuing Ops</t>
  </si>
  <si>
    <t>GECapital Contribution</t>
  </si>
  <si>
    <t>Operating Profits</t>
  </si>
  <si>
    <t>EBIT Margin</t>
  </si>
  <si>
    <t>EBIT % OCP</t>
  </si>
  <si>
    <t>Honeywell OCP (LHS)</t>
  </si>
  <si>
    <t>Honeywell OCP Margin (RHS)</t>
  </si>
  <si>
    <t>Best-Case OCP Margin</t>
  </si>
  <si>
    <t>Worst-Case OCP Margin</t>
  </si>
  <si>
    <t>2015 OCP</t>
  </si>
  <si>
    <t>Net Income</t>
  </si>
  <si>
    <t>GE Capital</t>
  </si>
  <si>
    <t>Working Capital</t>
  </si>
  <si>
    <t>Other</t>
  </si>
  <si>
    <t>2016 OCP</t>
  </si>
  <si>
    <t>Def'd Tax</t>
  </si>
  <si>
    <t>A/R</t>
  </si>
  <si>
    <t>Inventories</t>
  </si>
  <si>
    <t>A/P</t>
  </si>
  <si>
    <t>Collections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</si>
</sst>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s>
  <fonts count="55">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
      <sz val="9"/>
      <color indexed="81"/>
      <name val="Tahoma"/>
      <charset val="1"/>
    </font>
    <font>
      <b/>
      <sz val="9"/>
      <color indexed="81"/>
      <name val="Tahoma"/>
      <charset val="1"/>
    </font>
  </fonts>
  <fills count="10">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72">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xf numFmtId="167" fontId="0" fillId="0" borderId="0" xfId="3" applyNumberFormat="1" applyFont="1"/>
    <xf numFmtId="165" fontId="0" fillId="9" borderId="0" xfId="1" applyNumberFormat="1" applyFont="1" applyFill="1" applyProtection="1">
      <protection locked="0"/>
    </xf>
    <xf numFmtId="0" fontId="0" fillId="0" borderId="0" xfId="0" applyAlignment="1">
      <alignment horizontal="center"/>
    </xf>
    <xf numFmtId="0" fontId="45" fillId="0" borderId="0" xfId="0" applyFont="1" applyAlignment="1">
      <alignment horizontal="left" indent="1"/>
    </xf>
    <xf numFmtId="165" fontId="45" fillId="0" borderId="0" xfId="1" applyNumberFormat="1" applyFont="1"/>
    <xf numFmtId="9" fontId="45" fillId="0" borderId="0" xfId="3" applyFont="1"/>
    <xf numFmtId="165" fontId="0" fillId="0" borderId="6" xfId="1" applyNumberFormat="1" applyFont="1" applyBorder="1"/>
    <xf numFmtId="9" fontId="0" fillId="0" borderId="0" xfId="3" applyNumberFormat="1" applyFont="1"/>
    <xf numFmtId="0" fontId="0" fillId="0" borderId="0" xfId="0" applyFill="1" applyBorder="1"/>
  </cellXfs>
  <cellStyles count="127">
    <cellStyle name="$(0)" xfId="8"/>
    <cellStyle name="(0)" xfId="9"/>
    <cellStyle name="(0.0%)" xfId="10"/>
    <cellStyle name="75" xfId="11"/>
    <cellStyle name="AcNote" xfId="12"/>
    <cellStyle name="ÅëÈ­ [0]_±âÅ¸" xfId="13"/>
    <cellStyle name="ÅëÈ­_±âÅ¸" xfId="14"/>
    <cellStyle name="args.style" xfId="15"/>
    <cellStyle name="ÄÞ¸¶ [0]_±âÅ¸" xfId="16"/>
    <cellStyle name="ÄÞ¸¶_±âÅ¸" xfId="17"/>
    <cellStyle name="Body" xfId="18"/>
    <cellStyle name="Ç¥ÁØ_¿¬°£´©°è¿¹»ó" xfId="19"/>
    <cellStyle name="Calc Currency (0)" xfId="20"/>
    <cellStyle name="Calc Currency (2)" xfId="21"/>
    <cellStyle name="Calc Percent (0)" xfId="22"/>
    <cellStyle name="Calc Percent (1)" xfId="23"/>
    <cellStyle name="Calc Percent (2)" xfId="24"/>
    <cellStyle name="Calc Units (0)" xfId="25"/>
    <cellStyle name="Calc Units (1)" xfId="26"/>
    <cellStyle name="Calc Units (2)" xfId="27"/>
    <cellStyle name="Comma" xfId="1" builtinId="3"/>
    <cellStyle name="Comma  - Style1" xfId="28"/>
    <cellStyle name="Comma  - Style2" xfId="29"/>
    <cellStyle name="Comma  - Style3" xfId="30"/>
    <cellStyle name="Comma  - Style4" xfId="31"/>
    <cellStyle name="Comma  - Style5" xfId="32"/>
    <cellStyle name="Comma  - Style6" xfId="33"/>
    <cellStyle name="Comma  - Style7" xfId="34"/>
    <cellStyle name="Comma  - Style8" xfId="35"/>
    <cellStyle name="Comma [00]" xfId="36"/>
    <cellStyle name="Comma 2" xfId="6"/>
    <cellStyle name="Comma0" xfId="37"/>
    <cellStyle name="Copied" xfId="38"/>
    <cellStyle name="Currency" xfId="2" builtinId="4"/>
    <cellStyle name="Currency [00]" xfId="39"/>
    <cellStyle name="Currency 2" xfId="40"/>
    <cellStyle name="Currency M*" xfId="41"/>
    <cellStyle name="Currency0" xfId="42"/>
    <cellStyle name="Currwncy [0]_laroux_1¿ùÈ¸ºñ³»¿ª (2)_±¸¹Ì´ëÃ¥" xfId="43"/>
    <cellStyle name="Date" xfId="44"/>
    <cellStyle name="Date Short" xfId="45"/>
    <cellStyle name="Date_BRANCHWISE FOR BDTEAM FY 07-08(BEFORE AUDIT)" xfId="46"/>
    <cellStyle name="DELTA" xfId="47"/>
    <cellStyle name="Dollar" xfId="48"/>
    <cellStyle name="Dollar0Decimals" xfId="49"/>
    <cellStyle name="Dollar2Decimals" xfId="50"/>
    <cellStyle name="Enter Currency (0)" xfId="51"/>
    <cellStyle name="Enter Currency (2)" xfId="52"/>
    <cellStyle name="Enter Units (0)" xfId="53"/>
    <cellStyle name="Enter Units (1)" xfId="54"/>
    <cellStyle name="Enter Units (2)" xfId="55"/>
    <cellStyle name="Entered" xfId="56"/>
    <cellStyle name="Euro" xfId="57"/>
    <cellStyle name="Fixed" xfId="58"/>
    <cellStyle name="Formula" xfId="59"/>
    <cellStyle name="Grey" xfId="60"/>
    <cellStyle name="Header" xfId="61"/>
    <cellStyle name="Header1" xfId="62"/>
    <cellStyle name="Header2" xfId="63"/>
    <cellStyle name="HEADINGS" xfId="64"/>
    <cellStyle name="HEADINGSTOP" xfId="65"/>
    <cellStyle name="Hypertextový odkaz" xfId="66"/>
    <cellStyle name="Input [yellow]" xfId="67"/>
    <cellStyle name="Inputs" xfId="68"/>
    <cellStyle name="Link Currency (0)" xfId="69"/>
    <cellStyle name="Link Currency (2)" xfId="70"/>
    <cellStyle name="Link Units (0)" xfId="71"/>
    <cellStyle name="Link Units (1)" xfId="72"/>
    <cellStyle name="Link Units (2)" xfId="73"/>
    <cellStyle name="Multiple" xfId="74"/>
    <cellStyle name="Name" xfId="75"/>
    <cellStyle name="New Times Roman" xfId="76"/>
    <cellStyle name="NewAcct" xfId="77"/>
    <cellStyle name="no dec" xfId="78"/>
    <cellStyle name="Normal" xfId="0" builtinId="0"/>
    <cellStyle name="Normal - Style1" xfId="79"/>
    <cellStyle name="Normal 2" xfId="5"/>
    <cellStyle name="Normal 3" xfId="80"/>
    <cellStyle name="Normal 4" xfId="81"/>
    <cellStyle name="Normal 5" xfId="82"/>
    <cellStyle name="Normal 6" xfId="83"/>
    <cellStyle name="Normal 6 2" xfId="84"/>
    <cellStyle name="Normal 6 3" xfId="4"/>
    <cellStyle name="per.style" xfId="85"/>
    <cellStyle name="Percent" xfId="3" builtinId="5"/>
    <cellStyle name="Percent [0]" xfId="86"/>
    <cellStyle name="Percent [00]" xfId="87"/>
    <cellStyle name="Percent [2]" xfId="88"/>
    <cellStyle name="Percent 2" xfId="7"/>
    <cellStyle name="Plain2Decimals" xfId="89"/>
    <cellStyle name="PlainDollar" xfId="90"/>
    <cellStyle name="PlainDollarBoldwBorders" xfId="91"/>
    <cellStyle name="PlainDollardBLUndLine" xfId="92"/>
    <cellStyle name="PlainDollarSS" xfId="93"/>
    <cellStyle name="PlainDollarUndLine" xfId="94"/>
    <cellStyle name="Popis" xfId="95"/>
    <cellStyle name="PrePop Currency (0)" xfId="96"/>
    <cellStyle name="PrePop Currency (2)" xfId="97"/>
    <cellStyle name="PrePop Units (0)" xfId="98"/>
    <cellStyle name="PrePop Units (1)" xfId="99"/>
    <cellStyle name="PrePop Units (2)" xfId="100"/>
    <cellStyle name="R(0)" xfId="101"/>
    <cellStyle name="regstoresfromspecstores" xfId="102"/>
    <cellStyle name="RevList" xfId="103"/>
    <cellStyle name="Row head" xfId="104"/>
    <cellStyle name="SCH1" xfId="105"/>
    <cellStyle name="ScratchPad" xfId="106"/>
    <cellStyle name="SHADEDSTORES" xfId="107"/>
    <cellStyle name="Sledovaný hypertextový odkaz" xfId="108"/>
    <cellStyle name="specstores" xfId="109"/>
    <cellStyle name="SSComma0" xfId="110"/>
    <cellStyle name="SSComma2" xfId="111"/>
    <cellStyle name="SSDecs3" xfId="112"/>
    <cellStyle name="SSDflt" xfId="113"/>
    <cellStyle name="SSDfltPct" xfId="114"/>
    <cellStyle name="SSDfltPct0" xfId="115"/>
    <cellStyle name="SSFixed2" xfId="116"/>
    <cellStyle name="Standard_Balance Sheet" xfId="117"/>
    <cellStyle name="Subtotal" xfId="118"/>
    <cellStyle name="Text Indent A" xfId="119"/>
    <cellStyle name="Text Indent B" xfId="120"/>
    <cellStyle name="Text Indent C" xfId="121"/>
    <cellStyle name="桁区切り [0.00]_PERSONAL" xfId="122"/>
    <cellStyle name="桁区切り_PERSONAL" xfId="123"/>
    <cellStyle name="標準_PERSONAL" xfId="124"/>
    <cellStyle name="通貨 [0.00]_PERSONAL" xfId="125"/>
    <cellStyle name="通貨_PERSONAL" xfId="126"/>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chartsheet" Target="chartsheets/sheet9.xml"/><Relationship Id="rId18" Type="http://schemas.openxmlformats.org/officeDocument/2006/relationships/worksheet" Target="worksheets/sheet6.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9.xml"/><Relationship Id="rId34" Type="http://schemas.openxmlformats.org/officeDocument/2006/relationships/sharedStrings" Target="sharedStrings.xml"/><Relationship Id="rId7" Type="http://schemas.openxmlformats.org/officeDocument/2006/relationships/chartsheet" Target="chartsheets/sheet4.xml"/><Relationship Id="rId12" Type="http://schemas.openxmlformats.org/officeDocument/2006/relationships/chartsheet" Target="chartsheets/sheet8.xml"/><Relationship Id="rId17" Type="http://schemas.openxmlformats.org/officeDocument/2006/relationships/worksheet" Target="worksheets/sheet5.xml"/><Relationship Id="rId25" Type="http://schemas.openxmlformats.org/officeDocument/2006/relationships/externalLink" Target="externalLinks/externalLink3.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hartsheet" Target="chartsheets/sheet12.xml"/><Relationship Id="rId20" Type="http://schemas.openxmlformats.org/officeDocument/2006/relationships/worksheet" Target="worksheets/sheet8.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7.xml"/><Relationship Id="rId24" Type="http://schemas.openxmlformats.org/officeDocument/2006/relationships/externalLink" Target="externalLinks/externalLink2.xml"/><Relationship Id="rId32" Type="http://schemas.openxmlformats.org/officeDocument/2006/relationships/theme" Target="theme/theme1.xml"/><Relationship Id="rId5" Type="http://schemas.openxmlformats.org/officeDocument/2006/relationships/chartsheet" Target="chartsheets/sheet2.xml"/><Relationship Id="rId15" Type="http://schemas.openxmlformats.org/officeDocument/2006/relationships/chartsheet" Target="chartsheets/sheet11.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chartsheet" Target="chartsheets/sheet6.xml"/><Relationship Id="rId19" Type="http://schemas.openxmlformats.org/officeDocument/2006/relationships/worksheet" Target="worksheets/sheet7.xml"/><Relationship Id="rId31" Type="http://schemas.openxmlformats.org/officeDocument/2006/relationships/externalLink" Target="externalLinks/externalLink9.xml"/><Relationship Id="rId4" Type="http://schemas.openxmlformats.org/officeDocument/2006/relationships/chartsheet" Target="chartsheets/sheet1.xml"/><Relationship Id="rId9" Type="http://schemas.openxmlformats.org/officeDocument/2006/relationships/chartsheet" Target="chartsheets/sheet5.xml"/><Relationship Id="rId14" Type="http://schemas.openxmlformats.org/officeDocument/2006/relationships/chartsheet" Target="chartsheets/sheet10.xml"/><Relationship Id="rId22" Type="http://schemas.openxmlformats.org/officeDocument/2006/relationships/worksheet" Target="worksheets/sheet10.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extLst>
                <c:ext xmlns:c15="http://schemas.microsoft.com/office/drawing/2012/chart" uri="{02D57815-91ED-43cb-92C2-25804820EDAC}">
                  <c15:fullRef>
                    <c15:sqref>'Graphing Data'!$B$1:$P$1</c15:sqref>
                  </c15:fullRef>
                </c:ext>
              </c:extLst>
              <c:f>'Graphing Data'!$F$1:$K$1</c:f>
              <c:numCache>
                <c:formatCode>yyyy</c:formatCode>
                <c:ptCount val="6"/>
                <c:pt idx="0">
                  <c:v>40908</c:v>
                </c:pt>
                <c:pt idx="1">
                  <c:v>41274</c:v>
                </c:pt>
                <c:pt idx="2">
                  <c:v>41639</c:v>
                </c:pt>
                <c:pt idx="3">
                  <c:v>42004</c:v>
                </c:pt>
                <c:pt idx="4">
                  <c:v>42369</c:v>
                </c:pt>
                <c:pt idx="5">
                  <c:v>42735</c:v>
                </c:pt>
              </c:numCache>
            </c:numRef>
          </c:cat>
          <c:val>
            <c:numRef>
              <c:extLst>
                <c:ext xmlns:c15="http://schemas.microsoft.com/office/drawing/2012/chart" uri="{02D57815-91ED-43cb-92C2-25804820EDAC}">
                  <c15:fullRef>
                    <c15:sqref>'Graphing Data'!$B$2:$P$2</c15:sqref>
                  </c15:fullRef>
                </c:ext>
              </c:extLst>
              <c:f>'Graphing Data'!$F$2:$K$2</c:f>
              <c:numCache>
                <c:formatCode>_(* #,##0_);_(* \(#,##0\);_(* "-"??_);_(@_)</c:formatCode>
                <c:ptCount val="6"/>
                <c:pt idx="0">
                  <c:v>110062</c:v>
                </c:pt>
                <c:pt idx="1">
                  <c:v>112588</c:v>
                </c:pt>
                <c:pt idx="2">
                  <c:v>113245</c:v>
                </c:pt>
                <c:pt idx="3">
                  <c:v>117184</c:v>
                </c:pt>
                <c:pt idx="4">
                  <c:v>117386</c:v>
                </c:pt>
                <c:pt idx="5">
                  <c:v>123693</c:v>
                </c:pt>
              </c:numCache>
            </c:numRef>
          </c:val>
          <c:extLst>
            <c:ext xmlns:c16="http://schemas.microsoft.com/office/drawing/2014/chart" uri="{C3380CC4-5D6E-409C-BE32-E72D297353CC}">
              <c16:uniqueId val="{00000000-18BD-4B2D-81A0-B605413EBA59}"/>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1"/>
          <c:tx>
            <c:strRef>
              <c:f>'Graphing Data'!$A$5</c:f>
              <c:strCache>
                <c:ptCount val="1"/>
                <c:pt idx="0">
                  <c:v>Percent Revenue Change (RHS)</c:v>
                </c:pt>
              </c:strCache>
            </c:strRef>
          </c:tx>
          <c:spPr>
            <a:ln w="19050" cap="rnd">
              <a:solidFill>
                <a:schemeClr val="tx1"/>
              </a:solidFill>
              <a:round/>
            </a:ln>
            <a:effectLst/>
          </c:spPr>
          <c:marker>
            <c:symbol val="none"/>
          </c:marker>
          <c:cat>
            <c:numRef>
              <c:extLst>
                <c:ext xmlns:c15="http://schemas.microsoft.com/office/drawing/2012/chart" uri="{02D57815-91ED-43cb-92C2-25804820EDAC}">
                  <c15:fullRef>
                    <c15:sqref>'Graphing Data'!$B$1:$P$1</c15:sqref>
                  </c15:fullRef>
                </c:ext>
              </c:extLst>
              <c:f>'Graphing Data'!$F$1:$K$1</c:f>
              <c:numCache>
                <c:formatCode>yyyy</c:formatCode>
                <c:ptCount val="6"/>
                <c:pt idx="0">
                  <c:v>40908</c:v>
                </c:pt>
                <c:pt idx="1">
                  <c:v>41274</c:v>
                </c:pt>
                <c:pt idx="2">
                  <c:v>41639</c:v>
                </c:pt>
                <c:pt idx="3">
                  <c:v>42004</c:v>
                </c:pt>
                <c:pt idx="4">
                  <c:v>42369</c:v>
                </c:pt>
                <c:pt idx="5">
                  <c:v>42735</c:v>
                </c:pt>
              </c:numCache>
            </c:numRef>
          </c:cat>
          <c:val>
            <c:numRef>
              <c:extLst>
                <c:ext xmlns:c15="http://schemas.microsoft.com/office/drawing/2012/chart" uri="{02D57815-91ED-43cb-92C2-25804820EDAC}">
                  <c15:fullRef>
                    <c15:sqref>'Graphing Data'!$B$5:$P$5</c15:sqref>
                  </c15:fullRef>
                </c:ext>
              </c:extLst>
              <c:f>'Graphing Data'!$F$5:$K$5</c:f>
              <c:numCache>
                <c:formatCode>0%</c:formatCode>
                <c:ptCount val="6"/>
                <c:pt idx="0">
                  <c:v>0</c:v>
                </c:pt>
                <c:pt idx="1">
                  <c:v>2.2950700514255518E-2</c:v>
                </c:pt>
                <c:pt idx="2">
                  <c:v>5.835435392759436E-3</c:v>
                </c:pt>
                <c:pt idx="3">
                  <c:v>3.4782992626606113E-2</c:v>
                </c:pt>
                <c:pt idx="4">
                  <c:v>1.7237848170399417E-3</c:v>
                </c:pt>
                <c:pt idx="5">
                  <c:v>5.3728724038641706E-2</c:v>
                </c:pt>
              </c:numCache>
            </c:numRef>
          </c:val>
          <c:smooth val="0"/>
          <c:extLst>
            <c:ext xmlns:c16="http://schemas.microsoft.com/office/drawing/2014/chart" uri="{C3380CC4-5D6E-409C-BE32-E72D297353CC}">
              <c16:uniqueId val="{00000003-18BD-4B2D-81A0-B605413EBA59}"/>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latin typeface="Arial Narrow" panose="020B0606020202030204" pitchFamily="34" charset="0"/>
              </a:rPr>
              <a:t>Free Cash Flow History &amp;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Ref>
              <c:extLst>
                <c:ext xmlns:c16="http://schemas.microsoft.com/office/drawing/2014/chart" uri="{F5D05F6E-A05E-4728-AFD3-386EB277150F}">
                  <c16:filteredLitCache>
                    <c:numCache>
                      <c:formatCode>yyyy\ "A"</c:formatCode>
                      <c:ptCount val="7"/>
                      <c:pt idx="0">
                        <c:v>38990</c:v>
                      </c:pt>
                      <c:pt idx="1">
                        <c:v>39355</c:v>
                      </c:pt>
                      <c:pt idx="2">
                        <c:v>39721</c:v>
                      </c:pt>
                      <c:pt idx="3">
                        <c:v>40086</c:v>
                      </c:pt>
                      <c:pt idx="4">
                        <c:v>40451</c:v>
                      </c:pt>
                      <c:pt idx="5">
                        <c:v>40816</c:v>
                      </c:pt>
                      <c:pt idx="6">
                        <c:v>41182</c:v>
                      </c:pt>
                    </c:numCache>
                  </c16:filteredLitCache>
                </c:ext>
              </c:extLst>
              <c:f/>
              <c:numCache>
                <c:formatCode>yyyy\ "A"</c:formatCode>
                <c:ptCount val="8"/>
                <c:pt idx="0">
                  <c:v>41547</c:v>
                </c:pt>
                <c:pt idx="1">
                  <c:v>41912</c:v>
                </c:pt>
                <c:pt idx="2">
                  <c:v>42277</c:v>
                </c:pt>
                <c:pt idx="3">
                  <c:v>42643</c:v>
                </c:pt>
                <c:pt idx="4">
                  <c:v>43008</c:v>
                </c:pt>
                <c:pt idx="5">
                  <c:v>43373</c:v>
                </c:pt>
                <c:pt idx="6">
                  <c:v>43738</c:v>
                </c:pt>
                <c:pt idx="7">
                  <c:v>44104</c:v>
                </c:pt>
              </c:numCache>
            </c:numRef>
          </c:cat>
          <c:val>
            <c:numRef>
              <c:extLst>
                <c:ext xmlns:c15="http://schemas.microsoft.com/office/drawing/2012/chart" uri="{02D57815-91ED-43cb-92C2-25804820EDAC}">
                  <c15:fullRef>
                    <c15:sqref>'Graphing Data'!$B$30:$P$30</c15:sqref>
                  </c15:fullRef>
                </c:ext>
              </c:extLst>
              <c:f>'Graphing Data'!$I$30:$P$30</c:f>
              <c:numCache>
                <c:formatCode>_(* #,##0_);_(* \(#,##0\);_(* "-"??_);_(@_)</c:formatCode>
                <c:ptCount val="8"/>
                <c:pt idx="0">
                  <c:v>13891.395909999999</c:v>
                </c:pt>
                <c:pt idx="1">
                  <c:v>82294.395600000003</c:v>
                </c:pt>
                <c:pt idx="2">
                  <c:v>79788.062600000005</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Ref>
              <c:extLst>
                <c:ext xmlns:c16="http://schemas.microsoft.com/office/drawing/2014/chart" uri="{F5D05F6E-A05E-4728-AFD3-386EB277150F}">
                  <c16:filteredLitCache>
                    <c:numCache>
                      <c:formatCode>yyyy\ "A"</c:formatCode>
                      <c:ptCount val="7"/>
                      <c:pt idx="0">
                        <c:v>38990</c:v>
                      </c:pt>
                      <c:pt idx="1">
                        <c:v>39355</c:v>
                      </c:pt>
                      <c:pt idx="2">
                        <c:v>39721</c:v>
                      </c:pt>
                      <c:pt idx="3">
                        <c:v>40086</c:v>
                      </c:pt>
                      <c:pt idx="4">
                        <c:v>40451</c:v>
                      </c:pt>
                      <c:pt idx="5">
                        <c:v>40816</c:v>
                      </c:pt>
                      <c:pt idx="6">
                        <c:v>41182</c:v>
                      </c:pt>
                    </c:numCache>
                  </c16:filteredLitCache>
                </c:ext>
              </c:extLst>
              <c:f/>
              <c:numCache>
                <c:formatCode>yyyy\ "A"</c:formatCode>
                <c:ptCount val="8"/>
                <c:pt idx="0">
                  <c:v>41547</c:v>
                </c:pt>
                <c:pt idx="1">
                  <c:v>41912</c:v>
                </c:pt>
                <c:pt idx="2">
                  <c:v>42277</c:v>
                </c:pt>
                <c:pt idx="3">
                  <c:v>42643</c:v>
                </c:pt>
                <c:pt idx="4">
                  <c:v>43008</c:v>
                </c:pt>
                <c:pt idx="5">
                  <c:v>43373</c:v>
                </c:pt>
                <c:pt idx="6">
                  <c:v>43738</c:v>
                </c:pt>
                <c:pt idx="7">
                  <c:v>44104</c:v>
                </c:pt>
              </c:numCache>
            </c:numRef>
          </c:cat>
          <c:val>
            <c:numRef>
              <c:extLst>
                <c:ext xmlns:c15="http://schemas.microsoft.com/office/drawing/2012/chart" uri="{02D57815-91ED-43cb-92C2-25804820EDAC}">
                  <c15:fullRef>
                    <c15:sqref>'Graphing Data'!$B$32:$P$32</c15:sqref>
                  </c15:fullRef>
                </c:ext>
              </c:extLst>
              <c:f>'Graphing Data'!$I$32:$P$32</c:f>
              <c:numCache>
                <c:formatCode>General</c:formatCode>
                <c:ptCount val="8"/>
                <c:pt idx="3" formatCode="_(* #,##0_);_(* \(#,##0\);_(* &quot;-&quot;??_);_(@_)">
                  <c:v>10929.204247499998</c:v>
                </c:pt>
                <c:pt idx="4" formatCode="_(* #,##0_);_(* \(#,##0\);_(* &quot;-&quot;??_);_(@_)">
                  <c:v>11147.788332449998</c:v>
                </c:pt>
                <c:pt idx="5" formatCode="_(* #,##0_);_(* \(#,##0\);_(* &quot;-&quot;??_);_(@_)">
                  <c:v>11370.744099099</c:v>
                </c:pt>
                <c:pt idx="6" formatCode="_(* #,##0_);_(* \(#,##0\);_(* &quot;-&quot;??_);_(@_)">
                  <c:v>11598.15898108098</c:v>
                </c:pt>
                <c:pt idx="7" formatCode="_(* #,##0_);_(* \(#,##0\);_(* &quot;-&quot;??_);_(@_)">
                  <c:v>11830.122160702598</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Ref>
              <c:extLst>
                <c:ext xmlns:c16="http://schemas.microsoft.com/office/drawing/2014/chart" uri="{F5D05F6E-A05E-4728-AFD3-386EB277150F}">
                  <c16:filteredLitCache>
                    <c:numCache>
                      <c:formatCode>yyyy\ "A"</c:formatCode>
                      <c:ptCount val="7"/>
                      <c:pt idx="0">
                        <c:v>38990</c:v>
                      </c:pt>
                      <c:pt idx="1">
                        <c:v>39355</c:v>
                      </c:pt>
                      <c:pt idx="2">
                        <c:v>39721</c:v>
                      </c:pt>
                      <c:pt idx="3">
                        <c:v>40086</c:v>
                      </c:pt>
                      <c:pt idx="4">
                        <c:v>40451</c:v>
                      </c:pt>
                      <c:pt idx="5">
                        <c:v>40816</c:v>
                      </c:pt>
                      <c:pt idx="6">
                        <c:v>41182</c:v>
                      </c:pt>
                    </c:numCache>
                  </c16:filteredLitCache>
                </c:ext>
              </c:extLst>
              <c:f/>
              <c:numCache>
                <c:formatCode>yyyy\ "A"</c:formatCode>
                <c:ptCount val="8"/>
                <c:pt idx="0">
                  <c:v>41547</c:v>
                </c:pt>
                <c:pt idx="1">
                  <c:v>41912</c:v>
                </c:pt>
                <c:pt idx="2">
                  <c:v>42277</c:v>
                </c:pt>
                <c:pt idx="3">
                  <c:v>42643</c:v>
                </c:pt>
                <c:pt idx="4">
                  <c:v>43008</c:v>
                </c:pt>
                <c:pt idx="5">
                  <c:v>43373</c:v>
                </c:pt>
                <c:pt idx="6">
                  <c:v>43738</c:v>
                </c:pt>
                <c:pt idx="7">
                  <c:v>44104</c:v>
                </c:pt>
              </c:numCache>
            </c:numRef>
          </c:cat>
          <c:val>
            <c:numRef>
              <c:extLst>
                <c:ext xmlns:c15="http://schemas.microsoft.com/office/drawing/2012/chart" uri="{02D57815-91ED-43cb-92C2-25804820EDAC}">
                  <c15:fullRef>
                    <c15:sqref>'Graphing Data'!$B$31:$P$31</c15:sqref>
                  </c15:fullRef>
                </c:ext>
              </c:extLst>
              <c:f>'Graphing Data'!$I$31:$P$31</c:f>
              <c:numCache>
                <c:formatCode>General</c:formatCode>
                <c:ptCount val="8"/>
                <c:pt idx="3" formatCode="_(* #,##0_);_(* \(#,##0\);_(* &quot;-&quot;??_);_(@_)">
                  <c:v>15455.440350000003</c:v>
                </c:pt>
                <c:pt idx="4" formatCode="_(* #,##0_);_(* \(#,##0\);_(* &quot;-&quot;??_);_(@_)">
                  <c:v>16228.212367500002</c:v>
                </c:pt>
                <c:pt idx="5" formatCode="_(* #,##0_);_(* \(#,##0\);_(* &quot;-&quot;??_);_(@_)">
                  <c:v>17039.622985875005</c:v>
                </c:pt>
                <c:pt idx="6" formatCode="_(* #,##0_);_(* \(#,##0\);_(* &quot;-&quot;??_);_(@_)">
                  <c:v>17891.604135168753</c:v>
                </c:pt>
                <c:pt idx="7" formatCode="_(* #,##0_);_(* \(#,##0\);_(* &quot;-&quot;??_);_(@_)">
                  <c:v>18786.184341927197</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extLst>
                <c:ext xmlns:c15="http://schemas.microsoft.com/office/drawing/2012/chart" uri="{02D57815-91ED-43cb-92C2-25804820EDAC}">
                  <c15:fullRef>
                    <c15:sqref>'Graphing Data'!$B$29:$P$29</c15:sqref>
                  </c15:fullRef>
                </c:ext>
              </c:extLst>
              <c:f>'Graphing Data'!$I$29:$P$29</c:f>
              <c:numCache>
                <c:formatCode>yyyy</c:formatCode>
                <c:ptCount val="8"/>
                <c:pt idx="0">
                  <c:v>42004</c:v>
                </c:pt>
                <c:pt idx="1">
                  <c:v>42369</c:v>
                </c:pt>
                <c:pt idx="2">
                  <c:v>42735</c:v>
                </c:pt>
                <c:pt idx="3">
                  <c:v>43100</c:v>
                </c:pt>
                <c:pt idx="4">
                  <c:v>43465</c:v>
                </c:pt>
                <c:pt idx="5">
                  <c:v>43830</c:v>
                </c:pt>
                <c:pt idx="6">
                  <c:v>44195</c:v>
                </c:pt>
                <c:pt idx="7">
                  <c:v>44560</c:v>
                </c:pt>
              </c:numCache>
            </c:numRef>
          </c:cat>
          <c:val>
            <c:numRef>
              <c:extLst>
                <c:ext xmlns:c15="http://schemas.microsoft.com/office/drawing/2012/chart" uri="{02D57815-91ED-43cb-92C2-25804820EDAC}">
                  <c15:fullRef>
                    <c15:sqref>'Graphing Data'!$B$33:$P$33</c15:sqref>
                  </c15:fullRef>
                </c:ext>
              </c:extLst>
              <c:f>'Graphing Data'!$I$33:$P$33</c:f>
              <c:numCache>
                <c:formatCode>0%</c:formatCode>
                <c:ptCount val="8"/>
                <c:pt idx="0">
                  <c:v>0.11854345226310758</c:v>
                </c:pt>
                <c:pt idx="1">
                  <c:v>0.701058010324911</c:v>
                </c:pt>
                <c:pt idx="2">
                  <c:v>0.64504913455086388</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extLst>
                <c:ext xmlns:c15="http://schemas.microsoft.com/office/drawing/2012/chart" uri="{02D57815-91ED-43cb-92C2-25804820EDAC}">
                  <c15:fullRef>
                    <c15:sqref>'Graphing Data'!$B$29:$P$29</c15:sqref>
                  </c15:fullRef>
                </c:ext>
              </c:extLst>
              <c:f>'Graphing Data'!$I$29:$P$29</c:f>
              <c:numCache>
                <c:formatCode>yyyy</c:formatCode>
                <c:ptCount val="8"/>
                <c:pt idx="0">
                  <c:v>42004</c:v>
                </c:pt>
                <c:pt idx="1">
                  <c:v>42369</c:v>
                </c:pt>
                <c:pt idx="2">
                  <c:v>42735</c:v>
                </c:pt>
                <c:pt idx="3">
                  <c:v>43100</c:v>
                </c:pt>
                <c:pt idx="4">
                  <c:v>43465</c:v>
                </c:pt>
                <c:pt idx="5">
                  <c:v>43830</c:v>
                </c:pt>
                <c:pt idx="6">
                  <c:v>44195</c:v>
                </c:pt>
                <c:pt idx="7">
                  <c:v>44560</c:v>
                </c:pt>
              </c:numCache>
            </c:numRef>
          </c:cat>
          <c:val>
            <c:numRef>
              <c:extLst>
                <c:ext xmlns:c15="http://schemas.microsoft.com/office/drawing/2012/chart" uri="{02D57815-91ED-43cb-92C2-25804820EDAC}">
                  <c15:fullRef>
                    <c15:sqref>'Graphing Data'!$B$35:$P$35</c15:sqref>
                  </c15:fullRef>
                </c:ext>
              </c:extLst>
              <c:f>'Graphing Data'!$I$35:$P$35</c:f>
              <c:numCache>
                <c:formatCode>General</c:formatCode>
                <c:ptCount val="8"/>
                <c:pt idx="2" formatCode="0%">
                  <c:v>0.64504913455086388</c:v>
                </c:pt>
                <c:pt idx="3" formatCode="0.0%">
                  <c:v>8.9249999999999996E-2</c:v>
                </c:pt>
                <c:pt idx="4" formatCode="0.0%">
                  <c:v>8.9249999999999996E-2</c:v>
                </c:pt>
                <c:pt idx="5" formatCode="0.0%">
                  <c:v>8.9249999999999996E-2</c:v>
                </c:pt>
                <c:pt idx="6" formatCode="0.0%">
                  <c:v>8.9249999999999996E-2</c:v>
                </c:pt>
                <c:pt idx="7" formatCode="0.0%">
                  <c:v>8.9249999999999996E-2</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extLst>
                <c:ext xmlns:c15="http://schemas.microsoft.com/office/drawing/2012/chart" uri="{02D57815-91ED-43cb-92C2-25804820EDAC}">
                  <c15:fullRef>
                    <c15:sqref>'Graphing Data'!$B$29:$P$29</c15:sqref>
                  </c15:fullRef>
                </c:ext>
              </c:extLst>
              <c:f>'Graphing Data'!$I$29:$P$29</c:f>
              <c:numCache>
                <c:formatCode>yyyy</c:formatCode>
                <c:ptCount val="8"/>
                <c:pt idx="0">
                  <c:v>42004</c:v>
                </c:pt>
                <c:pt idx="1">
                  <c:v>42369</c:v>
                </c:pt>
                <c:pt idx="2">
                  <c:v>42735</c:v>
                </c:pt>
                <c:pt idx="3">
                  <c:v>43100</c:v>
                </c:pt>
                <c:pt idx="4">
                  <c:v>43465</c:v>
                </c:pt>
                <c:pt idx="5">
                  <c:v>43830</c:v>
                </c:pt>
                <c:pt idx="6">
                  <c:v>44195</c:v>
                </c:pt>
                <c:pt idx="7">
                  <c:v>44560</c:v>
                </c:pt>
              </c:numCache>
            </c:numRef>
          </c:cat>
          <c:val>
            <c:numRef>
              <c:extLst>
                <c:ext xmlns:c15="http://schemas.microsoft.com/office/drawing/2012/chart" uri="{02D57815-91ED-43cb-92C2-25804820EDAC}">
                  <c15:fullRef>
                    <c15:sqref>'Graphing Data'!$B$34:$P$34</c15:sqref>
                  </c15:fullRef>
                </c:ext>
              </c:extLst>
              <c:f>'Graphing Data'!$I$34:$P$34</c:f>
              <c:numCache>
                <c:formatCode>General</c:formatCode>
                <c:ptCount val="8"/>
                <c:pt idx="2" formatCode="0%">
                  <c:v>0.64504913455086388</c:v>
                </c:pt>
                <c:pt idx="3" formatCode="0.0%">
                  <c:v>0.11900000000000001</c:v>
                </c:pt>
                <c:pt idx="4" formatCode="0.0%">
                  <c:v>0.11900000000000001</c:v>
                </c:pt>
                <c:pt idx="5" formatCode="0.0%">
                  <c:v>0.11900000000000001</c:v>
                </c:pt>
                <c:pt idx="6" formatCode="0.0%">
                  <c:v>0.11900000000000001</c:v>
                </c:pt>
                <c:pt idx="7" formatCode="0.0%">
                  <c:v>0.11900000000000001</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Historical Investment Efficacy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GE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0</c:v>
                </c:pt>
                <c:pt idx="1">
                  <c:v>0</c:v>
                </c:pt>
                <c:pt idx="2">
                  <c:v>0</c:v>
                </c:pt>
                <c:pt idx="3">
                  <c:v>0</c:v>
                </c:pt>
                <c:pt idx="4">
                  <c:v>0</c:v>
                </c:pt>
                <c:pt idx="5">
                  <c:v>0</c:v>
                </c:pt>
                <c:pt idx="6">
                  <c:v>0</c:v>
                </c:pt>
                <c:pt idx="7">
                  <c:v>16359.07715053878</c:v>
                </c:pt>
                <c:pt idx="8">
                  <c:v>12953.309636984912</c:v>
                </c:pt>
                <c:pt idx="9">
                  <c:v>23322.812941987671</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GE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GE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Data'!$B$40:$K$40</c:f>
              <c:numCache>
                <c:formatCode>0%</c:formatCode>
                <c:ptCount val="10"/>
                <c:pt idx="1">
                  <c:v>0</c:v>
                </c:pt>
                <c:pt idx="2">
                  <c:v>0</c:v>
                </c:pt>
                <c:pt idx="3">
                  <c:v>0</c:v>
                </c:pt>
                <c:pt idx="4">
                  <c:v>0</c:v>
                </c:pt>
                <c:pt idx="5">
                  <c:v>0</c:v>
                </c:pt>
                <c:pt idx="6">
                  <c:v>0</c:v>
                </c:pt>
                <c:pt idx="7">
                  <c:v>0</c:v>
                </c:pt>
                <c:pt idx="8">
                  <c:v>-0.20600225833048125</c:v>
                </c:pt>
                <c:pt idx="9">
                  <c:v>0.80052925434556554</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GE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Data'!$B$41:$K$41</c:f>
              <c:numCache>
                <c:formatCode>0%</c:formatCode>
                <c:ptCount val="10"/>
                <c:pt idx="3">
                  <c:v>0</c:v>
                </c:pt>
                <c:pt idx="4">
                  <c:v>0</c:v>
                </c:pt>
                <c:pt idx="5">
                  <c:v>0</c:v>
                </c:pt>
                <c:pt idx="6">
                  <c:v>0</c:v>
                </c:pt>
                <c:pt idx="7">
                  <c:v>0</c:v>
                </c:pt>
                <c:pt idx="8">
                  <c:v>0.7657428342576722</c:v>
                </c:pt>
                <c:pt idx="9">
                  <c:v>0.78447753778487583</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General Electric (GE)</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1.02</c:v>
                </c:pt>
                <c:pt idx="2">
                  <c:v>2.04</c:v>
                </c:pt>
                <c:pt idx="3">
                  <c:v>3.06</c:v>
                </c:pt>
                <c:pt idx="4">
                  <c:v>4.08</c:v>
                </c:pt>
                <c:pt idx="5">
                  <c:v>5.1000000000000005</c:v>
                </c:pt>
                <c:pt idx="6">
                  <c:v>6.12</c:v>
                </c:pt>
                <c:pt idx="7">
                  <c:v>7.1400000000000006</c:v>
                </c:pt>
                <c:pt idx="8">
                  <c:v>8.16</c:v>
                </c:pt>
                <c:pt idx="9">
                  <c:v>9.18</c:v>
                </c:pt>
                <c:pt idx="10">
                  <c:v>10.199999999999999</c:v>
                </c:pt>
                <c:pt idx="11">
                  <c:v>11.219999999999999</c:v>
                </c:pt>
                <c:pt idx="12">
                  <c:v>12.239999999999998</c:v>
                </c:pt>
                <c:pt idx="13">
                  <c:v>13.259999999999998</c:v>
                </c:pt>
                <c:pt idx="14">
                  <c:v>14.28</c:v>
                </c:pt>
                <c:pt idx="15">
                  <c:v>15.299999999999999</c:v>
                </c:pt>
                <c:pt idx="16">
                  <c:v>16.32</c:v>
                </c:pt>
                <c:pt idx="17">
                  <c:v>17.34</c:v>
                </c:pt>
                <c:pt idx="18">
                  <c:v>18.360000000000003</c:v>
                </c:pt>
                <c:pt idx="19">
                  <c:v>19.380000000000003</c:v>
                </c:pt>
                <c:pt idx="20">
                  <c:v>20.400000000000006</c:v>
                </c:pt>
                <c:pt idx="21">
                  <c:v>21.420000000000005</c:v>
                </c:pt>
                <c:pt idx="22">
                  <c:v>22.440000000000005</c:v>
                </c:pt>
                <c:pt idx="23">
                  <c:v>23.460000000000008</c:v>
                </c:pt>
                <c:pt idx="24">
                  <c:v>24.480000000000008</c:v>
                </c:pt>
                <c:pt idx="25">
                  <c:v>25.500000000000007</c:v>
                </c:pt>
                <c:pt idx="26">
                  <c:v>26.520000000000007</c:v>
                </c:pt>
                <c:pt idx="27">
                  <c:v>27.540000000000006</c:v>
                </c:pt>
                <c:pt idx="28">
                  <c:v>28.560000000000009</c:v>
                </c:pt>
                <c:pt idx="29">
                  <c:v>29.580000000000009</c:v>
                </c:pt>
                <c:pt idx="30">
                  <c:v>30.600000000000009</c:v>
                </c:pt>
                <c:pt idx="31">
                  <c:v>31.620000000000012</c:v>
                </c:pt>
                <c:pt idx="32">
                  <c:v>32.640000000000015</c:v>
                </c:pt>
                <c:pt idx="33">
                  <c:v>33.660000000000011</c:v>
                </c:pt>
                <c:pt idx="34">
                  <c:v>34.680000000000014</c:v>
                </c:pt>
                <c:pt idx="35">
                  <c:v>35.700000000000017</c:v>
                </c:pt>
                <c:pt idx="36">
                  <c:v>36.720000000000013</c:v>
                </c:pt>
                <c:pt idx="37">
                  <c:v>37.740000000000016</c:v>
                </c:pt>
                <c:pt idx="38">
                  <c:v>38.760000000000019</c:v>
                </c:pt>
                <c:pt idx="39">
                  <c:v>39.780000000000015</c:v>
                </c:pt>
                <c:pt idx="40">
                  <c:v>40.800000000000018</c:v>
                </c:pt>
                <c:pt idx="41">
                  <c:v>41.820000000000022</c:v>
                </c:pt>
                <c:pt idx="42">
                  <c:v>42.840000000000018</c:v>
                </c:pt>
                <c:pt idx="43">
                  <c:v>43.860000000000021</c:v>
                </c:pt>
                <c:pt idx="44">
                  <c:v>44.880000000000024</c:v>
                </c:pt>
                <c:pt idx="45">
                  <c:v>45.900000000000027</c:v>
                </c:pt>
                <c:pt idx="46">
                  <c:v>46.920000000000023</c:v>
                </c:pt>
                <c:pt idx="47">
                  <c:v>47.940000000000026</c:v>
                </c:pt>
                <c:pt idx="48">
                  <c:v>48.960000000000029</c:v>
                </c:pt>
                <c:pt idx="49">
                  <c:v>49.980000000000025</c:v>
                </c:pt>
                <c:pt idx="50">
                  <c:v>51.000000000000021</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6.25E-2</c:v>
                </c:pt>
                <c:pt idx="25">
                  <c:v>0</c:v>
                </c:pt>
                <c:pt idx="26">
                  <c:v>0</c:v>
                </c:pt>
                <c:pt idx="27">
                  <c:v>6.25E-2</c:v>
                </c:pt>
                <c:pt idx="28">
                  <c:v>0</c:v>
                </c:pt>
                <c:pt idx="29">
                  <c:v>6.25E-2</c:v>
                </c:pt>
                <c:pt idx="30">
                  <c:v>0</c:v>
                </c:pt>
                <c:pt idx="31">
                  <c:v>6.25E-2</c:v>
                </c:pt>
                <c:pt idx="32">
                  <c:v>0</c:v>
                </c:pt>
                <c:pt idx="33">
                  <c:v>0</c:v>
                </c:pt>
                <c:pt idx="34">
                  <c:v>6.25E-2</c:v>
                </c:pt>
                <c:pt idx="35">
                  <c:v>0</c:v>
                </c:pt>
                <c:pt idx="36">
                  <c:v>0</c:v>
                </c:pt>
                <c:pt idx="37">
                  <c:v>6.25E-2</c:v>
                </c:pt>
                <c:pt idx="38">
                  <c:v>0</c:v>
                </c:pt>
                <c:pt idx="39">
                  <c:v>0</c:v>
                </c:pt>
                <c:pt idx="40">
                  <c:v>6.25E-2</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1.02</c:v>
                </c:pt>
                <c:pt idx="2">
                  <c:v>2.04</c:v>
                </c:pt>
                <c:pt idx="3">
                  <c:v>3.06</c:v>
                </c:pt>
                <c:pt idx="4">
                  <c:v>4.08</c:v>
                </c:pt>
                <c:pt idx="5">
                  <c:v>5.1000000000000005</c:v>
                </c:pt>
                <c:pt idx="6">
                  <c:v>6.12</c:v>
                </c:pt>
                <c:pt idx="7">
                  <c:v>7.1400000000000006</c:v>
                </c:pt>
                <c:pt idx="8">
                  <c:v>8.16</c:v>
                </c:pt>
                <c:pt idx="9">
                  <c:v>9.18</c:v>
                </c:pt>
                <c:pt idx="10">
                  <c:v>10.199999999999999</c:v>
                </c:pt>
                <c:pt idx="11">
                  <c:v>11.219999999999999</c:v>
                </c:pt>
                <c:pt idx="12">
                  <c:v>12.239999999999998</c:v>
                </c:pt>
                <c:pt idx="13">
                  <c:v>13.259999999999998</c:v>
                </c:pt>
                <c:pt idx="14">
                  <c:v>14.28</c:v>
                </c:pt>
                <c:pt idx="15">
                  <c:v>15.299999999999999</c:v>
                </c:pt>
                <c:pt idx="16">
                  <c:v>16.32</c:v>
                </c:pt>
                <c:pt idx="17">
                  <c:v>17.34</c:v>
                </c:pt>
                <c:pt idx="18">
                  <c:v>18.360000000000003</c:v>
                </c:pt>
                <c:pt idx="19">
                  <c:v>19.380000000000003</c:v>
                </c:pt>
                <c:pt idx="20">
                  <c:v>20.400000000000006</c:v>
                </c:pt>
                <c:pt idx="21">
                  <c:v>21.420000000000005</c:v>
                </c:pt>
                <c:pt idx="22">
                  <c:v>22.440000000000005</c:v>
                </c:pt>
                <c:pt idx="23">
                  <c:v>23.460000000000008</c:v>
                </c:pt>
                <c:pt idx="24">
                  <c:v>24.480000000000008</c:v>
                </c:pt>
                <c:pt idx="25">
                  <c:v>25.500000000000007</c:v>
                </c:pt>
                <c:pt idx="26">
                  <c:v>26.520000000000007</c:v>
                </c:pt>
                <c:pt idx="27">
                  <c:v>27.540000000000006</c:v>
                </c:pt>
                <c:pt idx="28">
                  <c:v>28.560000000000009</c:v>
                </c:pt>
                <c:pt idx="29">
                  <c:v>29.580000000000009</c:v>
                </c:pt>
                <c:pt idx="30">
                  <c:v>30.600000000000009</c:v>
                </c:pt>
                <c:pt idx="31">
                  <c:v>31.620000000000012</c:v>
                </c:pt>
                <c:pt idx="32">
                  <c:v>32.640000000000015</c:v>
                </c:pt>
                <c:pt idx="33">
                  <c:v>33.660000000000011</c:v>
                </c:pt>
                <c:pt idx="34">
                  <c:v>34.680000000000014</c:v>
                </c:pt>
                <c:pt idx="35">
                  <c:v>35.700000000000017</c:v>
                </c:pt>
                <c:pt idx="36">
                  <c:v>36.720000000000013</c:v>
                </c:pt>
                <c:pt idx="37">
                  <c:v>37.740000000000016</c:v>
                </c:pt>
                <c:pt idx="38">
                  <c:v>38.760000000000019</c:v>
                </c:pt>
                <c:pt idx="39">
                  <c:v>39.780000000000015</c:v>
                </c:pt>
                <c:pt idx="40">
                  <c:v>40.800000000000018</c:v>
                </c:pt>
                <c:pt idx="41">
                  <c:v>41.820000000000022</c:v>
                </c:pt>
                <c:pt idx="42">
                  <c:v>42.840000000000018</c:v>
                </c:pt>
                <c:pt idx="43">
                  <c:v>43.860000000000021</c:v>
                </c:pt>
                <c:pt idx="44">
                  <c:v>44.880000000000024</c:v>
                </c:pt>
                <c:pt idx="45">
                  <c:v>45.900000000000027</c:v>
                </c:pt>
                <c:pt idx="46">
                  <c:v>46.920000000000023</c:v>
                </c:pt>
                <c:pt idx="47">
                  <c:v>47.940000000000026</c:v>
                </c:pt>
                <c:pt idx="48">
                  <c:v>48.960000000000029</c:v>
                </c:pt>
                <c:pt idx="49">
                  <c:v>49.980000000000025</c:v>
                </c:pt>
                <c:pt idx="50">
                  <c:v>51.000000000000021</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5.2562297237710393E-213</c:v>
                </c:pt>
                <c:pt idx="1">
                  <c:v>2.0213334403521736E-37</c:v>
                </c:pt>
                <c:pt idx="2">
                  <c:v>8.9515916364565052E-24</c:v>
                </c:pt>
                <c:pt idx="3">
                  <c:v>2.9001674544968214E-17</c:v>
                </c:pt>
                <c:pt idx="4">
                  <c:v>2.6002230987201529E-13</c:v>
                </c:pt>
                <c:pt idx="5">
                  <c:v>1.2530803758916022E-10</c:v>
                </c:pt>
                <c:pt idx="6">
                  <c:v>1.0994454491052283E-8</c:v>
                </c:pt>
                <c:pt idx="7">
                  <c:v>3.2298193840220082E-7</c:v>
                </c:pt>
                <c:pt idx="8">
                  <c:v>4.4783222243955484E-6</c:v>
                </c:pt>
                <c:pt idx="9">
                  <c:v>3.6170356188869063E-5</c:v>
                </c:pt>
                <c:pt idx="10">
                  <c:v>1.9517084676120815E-4</c:v>
                </c:pt>
                <c:pt idx="11">
                  <c:v>7.7259479131769294E-4</c:v>
                </c:pt>
                <c:pt idx="12">
                  <c:v>2.3976217706058152E-3</c:v>
                </c:pt>
                <c:pt idx="13">
                  <c:v>6.1229555644824385E-3</c:v>
                </c:pt>
                <c:pt idx="14">
                  <c:v>1.3343693930462298E-2</c:v>
                </c:pt>
                <c:pt idx="15">
                  <c:v>2.5515747090093487E-2</c:v>
                </c:pt>
                <c:pt idx="16">
                  <c:v>4.374993217942217E-2</c:v>
                </c:pt>
                <c:pt idx="17">
                  <c:v>6.842947054158896E-2</c:v>
                </c:pt>
                <c:pt idx="18">
                  <c:v>9.8990860306618272E-2</c:v>
                </c:pt>
                <c:pt idx="19">
                  <c:v>0.13393697851576714</c:v>
                </c:pt>
                <c:pt idx="20">
                  <c:v>0.17106358034177846</c:v>
                </c:pt>
                <c:pt idx="21">
                  <c:v>0.2078175110771677</c:v>
                </c:pt>
                <c:pt idx="22">
                  <c:v>0.24168407050502277</c:v>
                </c:pt>
                <c:pt idx="23">
                  <c:v>0.27051645258610668</c:v>
                </c:pt>
                <c:pt idx="24">
                  <c:v>0.29275515751042014</c:v>
                </c:pt>
                <c:pt idx="25">
                  <c:v>0.30752275440729454</c:v>
                </c:pt>
                <c:pt idx="26">
                  <c:v>0.31460829128860757</c:v>
                </c:pt>
                <c:pt idx="27">
                  <c:v>0.3143718700265864</c:v>
                </c:pt>
                <c:pt idx="28">
                  <c:v>0.30760440141247469</c:v>
                </c:pt>
                <c:pt idx="29">
                  <c:v>0.29537383599659595</c:v>
                </c:pt>
                <c:pt idx="30">
                  <c:v>0.27888119092705238</c:v>
                </c:pt>
                <c:pt idx="31">
                  <c:v>0.25934067931827198</c:v>
                </c:pt>
                <c:pt idx="32">
                  <c:v>0.23789025519066936</c:v>
                </c:pt>
                <c:pt idx="33">
                  <c:v>0.21553288748944421</c:v>
                </c:pt>
                <c:pt idx="34">
                  <c:v>0.19310505385689886</c:v>
                </c:pt>
                <c:pt idx="35">
                  <c:v>0.17126701748141068</c:v>
                </c:pt>
                <c:pt idx="36">
                  <c:v>0.15050893966212897</c:v>
                </c:pt>
                <c:pt idx="37">
                  <c:v>0.13116728733511243</c:v>
                </c:pt>
                <c:pt idx="38">
                  <c:v>0.11344689416260449</c:v>
                </c:pt>
                <c:pt idx="39">
                  <c:v>9.7445111882821969E-2</c:v>
                </c:pt>
                <c:pt idx="40">
                  <c:v>8.3175541130407121E-2</c:v>
                </c:pt>
                <c:pt idx="41">
                  <c:v>7.058974434205692E-2</c:v>
                </c:pt>
                <c:pt idx="42">
                  <c:v>5.9596070376923417E-2</c:v>
                </c:pt>
                <c:pt idx="43">
                  <c:v>5.0075256878376218E-2</c:v>
                </c:pt>
                <c:pt idx="44">
                  <c:v>4.189284232277618E-2</c:v>
                </c:pt>
                <c:pt idx="45">
                  <c:v>3.4908646225918175E-2</c:v>
                </c:pt>
                <c:pt idx="46">
                  <c:v>2.8983696452242518E-2</c:v>
                </c:pt>
                <c:pt idx="47">
                  <c:v>2.398502763399659E-2</c:v>
                </c:pt>
                <c:pt idx="48">
                  <c:v>1.9788769956715069E-2</c:v>
                </c:pt>
                <c:pt idx="49">
                  <c:v>1.6281912921408952E-2</c:v>
                </c:pt>
                <c:pt idx="50">
                  <c:v>1.3363078717108423E-2</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extLst>
                <c:ext xmlns:c15="http://schemas.microsoft.com/office/drawing/2012/chart" uri="{02D57815-91ED-43cb-92C2-25804820EDAC}">
                  <c15:fullRef>
                    <c15:sqref>'Graphing Data'!$B$1:$P$1</c15:sqref>
                  </c15:fullRef>
                </c:ext>
              </c:extLst>
              <c:f>'Graphing Data'!$F$1:$P$1</c:f>
              <c:numCache>
                <c:formatCode>yyyy</c:formatCode>
                <c:ptCount val="11"/>
                <c:pt idx="0">
                  <c:v>40908</c:v>
                </c:pt>
                <c:pt idx="1">
                  <c:v>41274</c:v>
                </c:pt>
                <c:pt idx="2">
                  <c:v>41639</c:v>
                </c:pt>
                <c:pt idx="3">
                  <c:v>42004</c:v>
                </c:pt>
                <c:pt idx="4">
                  <c:v>42369</c:v>
                </c:pt>
                <c:pt idx="5">
                  <c:v>42735</c:v>
                </c:pt>
                <c:pt idx="6">
                  <c:v>43100</c:v>
                </c:pt>
                <c:pt idx="7">
                  <c:v>43465</c:v>
                </c:pt>
                <c:pt idx="8">
                  <c:v>43830</c:v>
                </c:pt>
                <c:pt idx="9">
                  <c:v>44195</c:v>
                </c:pt>
                <c:pt idx="10">
                  <c:v>44560</c:v>
                </c:pt>
              </c:numCache>
            </c:numRef>
          </c:cat>
          <c:val>
            <c:numRef>
              <c:extLst>
                <c:ext xmlns:c15="http://schemas.microsoft.com/office/drawing/2012/chart" uri="{02D57815-91ED-43cb-92C2-25804820EDAC}">
                  <c15:fullRef>
                    <c15:sqref>'Graphing Data'!$B$2:$P$2</c15:sqref>
                  </c15:fullRef>
                </c:ext>
              </c:extLst>
              <c:f>'Graphing Data'!$F$2:$P$2</c:f>
              <c:numCache>
                <c:formatCode>_(* #,##0_);_(* \(#,##0\);_(* "-"??_);_(@_)</c:formatCode>
                <c:ptCount val="11"/>
                <c:pt idx="0">
                  <c:v>110062</c:v>
                </c:pt>
                <c:pt idx="1">
                  <c:v>112588</c:v>
                </c:pt>
                <c:pt idx="2">
                  <c:v>113245</c:v>
                </c:pt>
                <c:pt idx="3">
                  <c:v>117184</c:v>
                </c:pt>
                <c:pt idx="4">
                  <c:v>117386</c:v>
                </c:pt>
                <c:pt idx="5">
                  <c:v>123693</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extLst>
                <c:ext xmlns:c15="http://schemas.microsoft.com/office/drawing/2012/chart" uri="{02D57815-91ED-43cb-92C2-25804820EDAC}">
                  <c15:fullRef>
                    <c15:sqref>'Graphing Data'!$B$1:$P$1</c15:sqref>
                  </c15:fullRef>
                </c:ext>
              </c:extLst>
              <c:f>'Graphing Data'!$F$1:$P$1</c:f>
              <c:numCache>
                <c:formatCode>yyyy</c:formatCode>
                <c:ptCount val="11"/>
                <c:pt idx="0">
                  <c:v>40908</c:v>
                </c:pt>
                <c:pt idx="1">
                  <c:v>41274</c:v>
                </c:pt>
                <c:pt idx="2">
                  <c:v>41639</c:v>
                </c:pt>
                <c:pt idx="3">
                  <c:v>42004</c:v>
                </c:pt>
                <c:pt idx="4">
                  <c:v>42369</c:v>
                </c:pt>
                <c:pt idx="5">
                  <c:v>42735</c:v>
                </c:pt>
                <c:pt idx="6">
                  <c:v>43100</c:v>
                </c:pt>
                <c:pt idx="7">
                  <c:v>43465</c:v>
                </c:pt>
                <c:pt idx="8">
                  <c:v>43830</c:v>
                </c:pt>
                <c:pt idx="9">
                  <c:v>44195</c:v>
                </c:pt>
                <c:pt idx="10">
                  <c:v>44560</c:v>
                </c:pt>
              </c:numCache>
            </c:numRef>
          </c:cat>
          <c:val>
            <c:numRef>
              <c:extLst>
                <c:ext xmlns:c15="http://schemas.microsoft.com/office/drawing/2012/chart" uri="{02D57815-91ED-43cb-92C2-25804820EDAC}">
                  <c15:fullRef>
                    <c15:sqref>'Graphing Data'!$B$3:$P$3</c15:sqref>
                  </c15:fullRef>
                </c:ext>
              </c:extLst>
              <c:f>'Graphing Data'!$F$3:$P$3</c:f>
              <c:numCache>
                <c:formatCode>General</c:formatCode>
                <c:ptCount val="11"/>
                <c:pt idx="6" formatCode="_(* #,##0_);_(* \(#,##0\);_(* &quot;-&quot;??_);_(@_)">
                  <c:v>129877.65000000001</c:v>
                </c:pt>
                <c:pt idx="7" formatCode="_(* #,##0_);_(* \(#,##0\);_(* &quot;-&quot;??_);_(@_)">
                  <c:v>136371.5325</c:v>
                </c:pt>
                <c:pt idx="8" formatCode="_(* #,##0_);_(* \(#,##0\);_(* &quot;-&quot;??_);_(@_)">
                  <c:v>143190.10912500002</c:v>
                </c:pt>
                <c:pt idx="9" formatCode="_(* #,##0_);_(* \(#,##0\);_(* &quot;-&quot;??_);_(@_)">
                  <c:v>150349.61458125003</c:v>
                </c:pt>
                <c:pt idx="10" formatCode="_(* #,##0_);_(* \(#,##0\);_(* &quot;-&quot;??_);_(@_)">
                  <c:v>157867.09531031255</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extLst>
                <c:ext xmlns:c15="http://schemas.microsoft.com/office/drawing/2012/chart" uri="{02D57815-91ED-43cb-92C2-25804820EDAC}">
                  <c15:fullRef>
                    <c15:sqref>'Graphing Data'!$B$1:$P$1</c15:sqref>
                  </c15:fullRef>
                </c:ext>
              </c:extLst>
              <c:f>'Graphing Data'!$F$1:$P$1</c:f>
              <c:numCache>
                <c:formatCode>yyyy</c:formatCode>
                <c:ptCount val="11"/>
                <c:pt idx="0">
                  <c:v>40908</c:v>
                </c:pt>
                <c:pt idx="1">
                  <c:v>41274</c:v>
                </c:pt>
                <c:pt idx="2">
                  <c:v>41639</c:v>
                </c:pt>
                <c:pt idx="3">
                  <c:v>42004</c:v>
                </c:pt>
                <c:pt idx="4">
                  <c:v>42369</c:v>
                </c:pt>
                <c:pt idx="5">
                  <c:v>42735</c:v>
                </c:pt>
                <c:pt idx="6">
                  <c:v>43100</c:v>
                </c:pt>
                <c:pt idx="7">
                  <c:v>43465</c:v>
                </c:pt>
                <c:pt idx="8">
                  <c:v>43830</c:v>
                </c:pt>
                <c:pt idx="9">
                  <c:v>44195</c:v>
                </c:pt>
                <c:pt idx="10">
                  <c:v>44560</c:v>
                </c:pt>
              </c:numCache>
            </c:numRef>
          </c:cat>
          <c:val>
            <c:numRef>
              <c:extLst>
                <c:ext xmlns:c15="http://schemas.microsoft.com/office/drawing/2012/chart" uri="{02D57815-91ED-43cb-92C2-25804820EDAC}">
                  <c15:fullRef>
                    <c15:sqref>'Graphing Data'!$B$4:$P$4</c15:sqref>
                  </c15:fullRef>
                </c:ext>
              </c:extLst>
              <c:f>'Graphing Data'!$F$4:$P$4</c:f>
              <c:numCache>
                <c:formatCode>General</c:formatCode>
                <c:ptCount val="11"/>
                <c:pt idx="6" formatCode="_(* #,##0_);_(* \(#,##0\);_(* &quot;-&quot;??_);_(@_)">
                  <c:v>122456.06999999999</c:v>
                </c:pt>
                <c:pt idx="7" formatCode="_(* #,##0_);_(* \(#,##0\);_(* &quot;-&quot;??_);_(@_)">
                  <c:v>124905.1914</c:v>
                </c:pt>
                <c:pt idx="8" formatCode="_(* #,##0_);_(* \(#,##0\);_(* &quot;-&quot;??_);_(@_)">
                  <c:v>127403.295228</c:v>
                </c:pt>
                <c:pt idx="9" formatCode="_(* #,##0_);_(* \(#,##0\);_(* &quot;-&quot;??_);_(@_)">
                  <c:v>129951.36113256001</c:v>
                </c:pt>
                <c:pt idx="10" formatCode="_(* #,##0_);_(* \(#,##0\);_(* &quot;-&quot;??_);_(@_)">
                  <c:v>132550.38835521121</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extLst>
                <c:ext xmlns:c15="http://schemas.microsoft.com/office/drawing/2012/chart" uri="{02D57815-91ED-43cb-92C2-25804820EDAC}">
                  <c15:fullRef>
                    <c15:sqref>'Graphing Data'!$B$1:$P$1</c15:sqref>
                  </c15:fullRef>
                </c:ext>
              </c:extLst>
              <c:f>'Graphing Data'!$F$1:$P$1</c:f>
              <c:numCache>
                <c:formatCode>yyyy</c:formatCode>
                <c:ptCount val="11"/>
                <c:pt idx="0">
                  <c:v>40908</c:v>
                </c:pt>
                <c:pt idx="1">
                  <c:v>41274</c:v>
                </c:pt>
                <c:pt idx="2">
                  <c:v>41639</c:v>
                </c:pt>
                <c:pt idx="3">
                  <c:v>42004</c:v>
                </c:pt>
                <c:pt idx="4">
                  <c:v>42369</c:v>
                </c:pt>
                <c:pt idx="5">
                  <c:v>42735</c:v>
                </c:pt>
                <c:pt idx="6">
                  <c:v>43100</c:v>
                </c:pt>
                <c:pt idx="7">
                  <c:v>43465</c:v>
                </c:pt>
                <c:pt idx="8">
                  <c:v>43830</c:v>
                </c:pt>
                <c:pt idx="9">
                  <c:v>44195</c:v>
                </c:pt>
                <c:pt idx="10">
                  <c:v>44560</c:v>
                </c:pt>
              </c:numCache>
            </c:numRef>
          </c:cat>
          <c:val>
            <c:numRef>
              <c:extLst>
                <c:ext xmlns:c15="http://schemas.microsoft.com/office/drawing/2012/chart" uri="{02D57815-91ED-43cb-92C2-25804820EDAC}">
                  <c15:fullRef>
                    <c15:sqref>'Graphing Data'!$B$5:$P$5</c15:sqref>
                  </c15:fullRef>
                </c:ext>
              </c:extLst>
              <c:f>'Graphing Data'!$F$5:$P$5</c:f>
              <c:numCache>
                <c:formatCode>0%</c:formatCode>
                <c:ptCount val="11"/>
                <c:pt idx="0">
                  <c:v>0</c:v>
                </c:pt>
                <c:pt idx="1">
                  <c:v>2.2950700514255518E-2</c:v>
                </c:pt>
                <c:pt idx="2">
                  <c:v>5.835435392759436E-3</c:v>
                </c:pt>
                <c:pt idx="3">
                  <c:v>3.4782992626606113E-2</c:v>
                </c:pt>
                <c:pt idx="4">
                  <c:v>1.7237848170399417E-3</c:v>
                </c:pt>
                <c:pt idx="5">
                  <c:v>5.3728724038641706E-2</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extLst>
                <c:ext xmlns:c15="http://schemas.microsoft.com/office/drawing/2012/chart" uri="{02D57815-91ED-43cb-92C2-25804820EDAC}">
                  <c15:fullRef>
                    <c15:sqref>'Graphing Data'!$B$1:$P$1</c15:sqref>
                  </c15:fullRef>
                </c:ext>
              </c:extLst>
              <c:f>'Graphing Data'!$F$1:$P$1</c:f>
              <c:numCache>
                <c:formatCode>yyyy</c:formatCode>
                <c:ptCount val="11"/>
                <c:pt idx="0">
                  <c:v>40908</c:v>
                </c:pt>
                <c:pt idx="1">
                  <c:v>41274</c:v>
                </c:pt>
                <c:pt idx="2">
                  <c:v>41639</c:v>
                </c:pt>
                <c:pt idx="3">
                  <c:v>42004</c:v>
                </c:pt>
                <c:pt idx="4">
                  <c:v>42369</c:v>
                </c:pt>
                <c:pt idx="5">
                  <c:v>42735</c:v>
                </c:pt>
                <c:pt idx="6">
                  <c:v>43100</c:v>
                </c:pt>
                <c:pt idx="7">
                  <c:v>43465</c:v>
                </c:pt>
                <c:pt idx="8">
                  <c:v>43830</c:v>
                </c:pt>
                <c:pt idx="9">
                  <c:v>44195</c:v>
                </c:pt>
                <c:pt idx="10">
                  <c:v>44560</c:v>
                </c:pt>
              </c:numCache>
            </c:numRef>
          </c:cat>
          <c:val>
            <c:numRef>
              <c:extLst>
                <c:ext xmlns:c15="http://schemas.microsoft.com/office/drawing/2012/chart" uri="{02D57815-91ED-43cb-92C2-25804820EDAC}">
                  <c15:fullRef>
                    <c15:sqref>'Graphing Data'!$B$6:$P$6</c15:sqref>
                  </c15:fullRef>
                </c:ext>
              </c:extLst>
              <c:f>'Graphing Data'!$F$6:$P$6</c:f>
              <c:numCache>
                <c:formatCode>General</c:formatCode>
                <c:ptCount val="11"/>
                <c:pt idx="5" formatCode="0%">
                  <c:v>5.3728724038641706E-2</c:v>
                </c:pt>
                <c:pt idx="6" formatCode="0%">
                  <c:v>0.05</c:v>
                </c:pt>
                <c:pt idx="7" formatCode="0%">
                  <c:v>0.05</c:v>
                </c:pt>
                <c:pt idx="8" formatCode="0%">
                  <c:v>0.05</c:v>
                </c:pt>
                <c:pt idx="9" formatCode="0%">
                  <c:v>0.05</c:v>
                </c:pt>
                <c:pt idx="10" formatCode="0%">
                  <c:v>0.05</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extLst>
                <c:ext xmlns:c15="http://schemas.microsoft.com/office/drawing/2012/chart" uri="{02D57815-91ED-43cb-92C2-25804820EDAC}">
                  <c15:fullRef>
                    <c15:sqref>'Graphing Data'!$B$1:$P$1</c15:sqref>
                  </c15:fullRef>
                </c:ext>
              </c:extLst>
              <c:f>'Graphing Data'!$F$1:$P$1</c:f>
              <c:numCache>
                <c:formatCode>yyyy</c:formatCode>
                <c:ptCount val="11"/>
                <c:pt idx="0">
                  <c:v>40908</c:v>
                </c:pt>
                <c:pt idx="1">
                  <c:v>41274</c:v>
                </c:pt>
                <c:pt idx="2">
                  <c:v>41639</c:v>
                </c:pt>
                <c:pt idx="3">
                  <c:v>42004</c:v>
                </c:pt>
                <c:pt idx="4">
                  <c:v>42369</c:v>
                </c:pt>
                <c:pt idx="5">
                  <c:v>42735</c:v>
                </c:pt>
                <c:pt idx="6">
                  <c:v>43100</c:v>
                </c:pt>
                <c:pt idx="7">
                  <c:v>43465</c:v>
                </c:pt>
                <c:pt idx="8">
                  <c:v>43830</c:v>
                </c:pt>
                <c:pt idx="9">
                  <c:v>44195</c:v>
                </c:pt>
                <c:pt idx="10">
                  <c:v>44560</c:v>
                </c:pt>
              </c:numCache>
            </c:numRef>
          </c:cat>
          <c:val>
            <c:numRef>
              <c:extLst>
                <c:ext xmlns:c15="http://schemas.microsoft.com/office/drawing/2012/chart" uri="{02D57815-91ED-43cb-92C2-25804820EDAC}">
                  <c15:fullRef>
                    <c15:sqref>'Graphing Data'!$B$7:$P$7</c15:sqref>
                  </c15:fullRef>
                </c:ext>
              </c:extLst>
              <c:f>'Graphing Data'!$F$7:$P$7</c:f>
              <c:numCache>
                <c:formatCode>General</c:formatCode>
                <c:ptCount val="11"/>
                <c:pt idx="5" formatCode="0%">
                  <c:v>5.3728724038641706E-2</c:v>
                </c:pt>
                <c:pt idx="6" formatCode="0%">
                  <c:v>-0.01</c:v>
                </c:pt>
                <c:pt idx="7" formatCode="0%">
                  <c:v>0.02</c:v>
                </c:pt>
                <c:pt idx="8" formatCode="0%">
                  <c:v>0.02</c:v>
                </c:pt>
                <c:pt idx="9" formatCode="0%">
                  <c:v>0.02</c:v>
                </c:pt>
                <c:pt idx="10" formatCode="0%">
                  <c:v>0.02</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Arial Narrow" panose="020B0606020202030204" pitchFamily="34" charset="0"/>
                <a:ea typeface="+mn-ea"/>
                <a:cs typeface="+mn-cs"/>
              </a:defRPr>
            </a:pPr>
            <a:r>
              <a:rPr lang="en-US" sz="1600"/>
              <a:t>Honeywell Owners' Cash Profits</a:t>
            </a:r>
          </a:p>
        </c:rich>
      </c:tx>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'Industrials OCP'!$I$31</c:f>
              <c:strCache>
                <c:ptCount val="1"/>
                <c:pt idx="0">
                  <c:v>Honeywell OCP (LHS)</c:v>
                </c:pt>
              </c:strCache>
            </c:strRef>
          </c:tx>
          <c:spPr>
            <a:solidFill>
              <a:srgbClr val="0046AD"/>
            </a:solidFill>
            <a:ln>
              <a:noFill/>
            </a:ln>
            <a:effectLst/>
          </c:spPr>
          <c:invertIfNegative val="0"/>
          <c:cat>
            <c:numRef>
              <c:f>'Industrials OCP'!$H$32:$H$35</c:f>
              <c:numCache>
                <c:formatCode>General</c:formatCode>
                <c:ptCount val="4"/>
                <c:pt idx="0">
                  <c:v>2013</c:v>
                </c:pt>
                <c:pt idx="1">
                  <c:v>2014</c:v>
                </c:pt>
                <c:pt idx="2">
                  <c:v>2015</c:v>
                </c:pt>
                <c:pt idx="3">
                  <c:v>2016</c:v>
                </c:pt>
              </c:numCache>
            </c:numRef>
          </c:cat>
          <c:val>
            <c:numRef>
              <c:f>'Industrials OCP'!$I$32:$I$35</c:f>
              <c:numCache>
                <c:formatCode>_(* #,##0_);_(* \(#,##0\);_(* "-"??_);_(@_)</c:formatCode>
                <c:ptCount val="4"/>
                <c:pt idx="0">
                  <c:v>3331.1482000000001</c:v>
                </c:pt>
                <c:pt idx="1">
                  <c:v>4149.0099</c:v>
                </c:pt>
                <c:pt idx="2">
                  <c:v>4629.5585000000001</c:v>
                </c:pt>
                <c:pt idx="3">
                  <c:v>4446.6315999999997</c:v>
                </c:pt>
              </c:numCache>
            </c:numRef>
          </c:val>
          <c:extLst>
            <c:ext xmlns:c16="http://schemas.microsoft.com/office/drawing/2014/chart" uri="{C3380CC4-5D6E-409C-BE32-E72D297353CC}">
              <c16:uniqueId val="{00000000-43D8-4FE1-B7C4-205ED70596E5}"/>
            </c:ext>
          </c:extLst>
        </c:ser>
        <c:dLbls>
          <c:showLegendKey val="0"/>
          <c:showVal val="0"/>
          <c:showCatName val="0"/>
          <c:showSerName val="0"/>
          <c:showPercent val="0"/>
          <c:showBubbleSize val="0"/>
        </c:dLbls>
        <c:gapWidth val="219"/>
        <c:overlap val="-27"/>
        <c:axId val="714141784"/>
        <c:axId val="714138504"/>
      </c:barChart>
      <c:lineChart>
        <c:grouping val="standard"/>
        <c:varyColors val="0"/>
        <c:ser>
          <c:idx val="1"/>
          <c:order val="1"/>
          <c:tx>
            <c:strRef>
              <c:f>'Industrials OCP'!$J$31</c:f>
              <c:strCache>
                <c:ptCount val="1"/>
                <c:pt idx="0">
                  <c:v>Honeywell OCP Margin (RHS)</c:v>
                </c:pt>
              </c:strCache>
            </c:strRef>
          </c:tx>
          <c:spPr>
            <a:ln w="28575" cap="rnd">
              <a:solidFill>
                <a:sysClr val="windowText" lastClr="000000"/>
              </a:solidFill>
              <a:round/>
            </a:ln>
            <a:effectLst/>
          </c:spPr>
          <c:marker>
            <c:symbol val="none"/>
          </c:marker>
          <c:cat>
            <c:numRef>
              <c:f>'Industrials OCP'!$H$32:$H$35</c:f>
              <c:numCache>
                <c:formatCode>General</c:formatCode>
                <c:ptCount val="4"/>
                <c:pt idx="0">
                  <c:v>2013</c:v>
                </c:pt>
                <c:pt idx="1">
                  <c:v>2014</c:v>
                </c:pt>
                <c:pt idx="2">
                  <c:v>2015</c:v>
                </c:pt>
                <c:pt idx="3">
                  <c:v>2016</c:v>
                </c:pt>
              </c:numCache>
            </c:numRef>
          </c:cat>
          <c:val>
            <c:numRef>
              <c:f>'Industrials OCP'!$J$32:$J$35</c:f>
              <c:numCache>
                <c:formatCode>0.0%</c:formatCode>
                <c:ptCount val="4"/>
                <c:pt idx="0">
                  <c:v>8.5294000000000009E-2</c:v>
                </c:pt>
                <c:pt idx="1">
                  <c:v>0.10293799999999999</c:v>
                </c:pt>
                <c:pt idx="2">
                  <c:v>0.11999599999999999</c:v>
                </c:pt>
                <c:pt idx="3">
                  <c:v>0.11314</c:v>
                </c:pt>
              </c:numCache>
            </c:numRef>
          </c:val>
          <c:smooth val="0"/>
          <c:extLst>
            <c:ext xmlns:c16="http://schemas.microsoft.com/office/drawing/2014/chart" uri="{C3380CC4-5D6E-409C-BE32-E72D297353CC}">
              <c16:uniqueId val="{00000001-43D8-4FE1-B7C4-205ED70596E5}"/>
            </c:ext>
          </c:extLst>
        </c:ser>
        <c:dLbls>
          <c:showLegendKey val="0"/>
          <c:showVal val="0"/>
          <c:showCatName val="0"/>
          <c:showSerName val="0"/>
          <c:showPercent val="0"/>
          <c:showBubbleSize val="0"/>
        </c:dLbls>
        <c:marker val="1"/>
        <c:smooth val="0"/>
        <c:axId val="811092656"/>
        <c:axId val="811092000"/>
      </c:lineChart>
      <c:catAx>
        <c:axId val="7141417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714138504"/>
        <c:crosses val="autoZero"/>
        <c:auto val="1"/>
        <c:lblAlgn val="ctr"/>
        <c:lblOffset val="100"/>
        <c:noMultiLvlLbl val="0"/>
      </c:catAx>
      <c:valAx>
        <c:axId val="71413850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714141784"/>
        <c:crosses val="autoZero"/>
        <c:crossBetween val="between"/>
      </c:valAx>
      <c:valAx>
        <c:axId val="811092000"/>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811092656"/>
        <c:crosses val="max"/>
        <c:crossBetween val="between"/>
      </c:valAx>
      <c:catAx>
        <c:axId val="811092656"/>
        <c:scaling>
          <c:orientation val="minMax"/>
        </c:scaling>
        <c:delete val="1"/>
        <c:axPos val="b"/>
        <c:numFmt formatCode="General" sourceLinked="1"/>
        <c:majorTickMark val="out"/>
        <c:minorTickMark val="none"/>
        <c:tickLblPos val="nextTo"/>
        <c:crossAx val="811092000"/>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ysClr val="windowText" lastClr="000000"/>
          </a:solidFill>
          <a:latin typeface="Arial Narrow" panose="020B0606020202030204" pitchFamily="34" charset="0"/>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1"/>
                </a:solidFill>
                <a:latin typeface="Arial Narrow" panose="020B0606020202030204" pitchFamily="34" charset="0"/>
                <a:ea typeface="+mn-ea"/>
                <a:cs typeface="+mn-cs"/>
              </a:defRPr>
            </a:pPr>
            <a:r>
              <a:rPr lang="en-US"/>
              <a:t>Industrials Division OCP to EBIT Comparison</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v>Owners' Cash Profits</c:v>
          </c:tx>
          <c:spPr>
            <a:solidFill>
              <a:srgbClr val="0046AD"/>
            </a:solidFill>
            <a:ln>
              <a:noFill/>
            </a:ln>
            <a:effectLst/>
          </c:spPr>
          <c:invertIfNegative val="0"/>
          <c:cat>
            <c:numRef>
              <c:f>'[9]Industrials OCP'!$B$2:$F$2</c:f>
              <c:numCache>
                <c:formatCode>General</c:formatCode>
                <c:ptCount val="5"/>
                <c:pt idx="0">
                  <c:v>2012</c:v>
                </c:pt>
                <c:pt idx="1">
                  <c:v>2013</c:v>
                </c:pt>
                <c:pt idx="2">
                  <c:v>2014</c:v>
                </c:pt>
                <c:pt idx="3">
                  <c:v>2015</c:v>
                </c:pt>
                <c:pt idx="4">
                  <c:v>2016</c:v>
                </c:pt>
              </c:numCache>
            </c:numRef>
          </c:cat>
          <c:val>
            <c:numRef>
              <c:f>'Industrials OCP'!$B$7:$F$7</c:f>
              <c:numCache>
                <c:formatCode>_(* #,##0_);_(* \(#,##0\);_(* "-"??_);_(@_)</c:formatCode>
                <c:ptCount val="5"/>
                <c:pt idx="0">
                  <c:v>15489.18</c:v>
                </c:pt>
                <c:pt idx="1">
                  <c:v>11755.02</c:v>
                </c:pt>
                <c:pt idx="2">
                  <c:v>12612.84</c:v>
                </c:pt>
                <c:pt idx="3">
                  <c:v>13831.54</c:v>
                </c:pt>
                <c:pt idx="4">
                  <c:v>27311.06</c:v>
                </c:pt>
              </c:numCache>
            </c:numRef>
          </c:val>
          <c:extLst>
            <c:ext xmlns:c16="http://schemas.microsoft.com/office/drawing/2014/chart" uri="{C3380CC4-5D6E-409C-BE32-E72D297353CC}">
              <c16:uniqueId val="{00000000-4521-499E-92D6-494645CA0B4F}"/>
            </c:ext>
          </c:extLst>
        </c:ser>
        <c:ser>
          <c:idx val="1"/>
          <c:order val="1"/>
          <c:tx>
            <c:strRef>
              <c:f>'Industrials OCP'!$A$28</c:f>
              <c:strCache>
                <c:ptCount val="1"/>
                <c:pt idx="0">
                  <c:v>Operating Profits</c:v>
                </c:pt>
              </c:strCache>
            </c:strRef>
          </c:tx>
          <c:spPr>
            <a:solidFill>
              <a:srgbClr val="575A5D"/>
            </a:solidFill>
            <a:ln>
              <a:noFill/>
            </a:ln>
            <a:effectLst/>
          </c:spPr>
          <c:invertIfNegative val="0"/>
          <c:cat>
            <c:numRef>
              <c:f>'[9]Industrials OCP'!$B$2:$F$2</c:f>
              <c:numCache>
                <c:formatCode>General</c:formatCode>
                <c:ptCount val="5"/>
                <c:pt idx="0">
                  <c:v>2012</c:v>
                </c:pt>
                <c:pt idx="1">
                  <c:v>2013</c:v>
                </c:pt>
                <c:pt idx="2">
                  <c:v>2014</c:v>
                </c:pt>
                <c:pt idx="3">
                  <c:v>2015</c:v>
                </c:pt>
                <c:pt idx="4">
                  <c:v>2016</c:v>
                </c:pt>
              </c:numCache>
            </c:numRef>
          </c:cat>
          <c:val>
            <c:numRef>
              <c:f>'Industrials OCP'!$B$28:$F$28</c:f>
              <c:numCache>
                <c:formatCode>_(* #,##0_);_(* \(#,##0\);_(* "-"??_);_(@_)</c:formatCode>
                <c:ptCount val="5"/>
                <c:pt idx="0">
                  <c:v>14067</c:v>
                </c:pt>
                <c:pt idx="1">
                  <c:v>15487</c:v>
                </c:pt>
                <c:pt idx="2">
                  <c:v>16220</c:v>
                </c:pt>
                <c:pt idx="3">
                  <c:v>17764</c:v>
                </c:pt>
                <c:pt idx="4">
                  <c:v>17966</c:v>
                </c:pt>
              </c:numCache>
            </c:numRef>
          </c:val>
          <c:extLst>
            <c:ext xmlns:c16="http://schemas.microsoft.com/office/drawing/2014/chart" uri="{C3380CC4-5D6E-409C-BE32-E72D297353CC}">
              <c16:uniqueId val="{00000001-4521-499E-92D6-494645CA0B4F}"/>
            </c:ext>
          </c:extLst>
        </c:ser>
        <c:dLbls>
          <c:showLegendKey val="0"/>
          <c:showVal val="0"/>
          <c:showCatName val="0"/>
          <c:showSerName val="0"/>
          <c:showPercent val="0"/>
          <c:showBubbleSize val="0"/>
        </c:dLbls>
        <c:gapWidth val="219"/>
        <c:overlap val="-27"/>
        <c:axId val="782658048"/>
        <c:axId val="782658376"/>
      </c:barChart>
      <c:catAx>
        <c:axId val="782658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782658376"/>
        <c:crosses val="autoZero"/>
        <c:auto val="1"/>
        <c:lblAlgn val="ctr"/>
        <c:lblOffset val="100"/>
        <c:noMultiLvlLbl val="0"/>
      </c:catAx>
      <c:valAx>
        <c:axId val="78265837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7826580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extLst>
                <c:ext xmlns:c15="http://schemas.microsoft.com/office/drawing/2012/chart" uri="{02D57815-91ED-43cb-92C2-25804820EDAC}">
                  <c15:fullRef>
                    <c15:sqref>'Graphing Data'!$B$9:$P$9</c15:sqref>
                  </c15:fullRef>
                </c:ext>
              </c:extLst>
              <c:f>'Graphing Data'!$I$9:$K$9</c:f>
              <c:numCache>
                <c:formatCode>yyyy</c:formatCode>
                <c:ptCount val="3"/>
                <c:pt idx="0">
                  <c:v>42004</c:v>
                </c:pt>
                <c:pt idx="1">
                  <c:v>42369</c:v>
                </c:pt>
                <c:pt idx="2">
                  <c:v>42735</c:v>
                </c:pt>
              </c:numCache>
            </c:numRef>
          </c:cat>
          <c:val>
            <c:numRef>
              <c:extLst>
                <c:ext xmlns:c15="http://schemas.microsoft.com/office/drawing/2012/chart" uri="{02D57815-91ED-43cb-92C2-25804820EDAC}">
                  <c15:fullRef>
                    <c15:sqref>'Graphing Data'!$B$10:$P$10</c15:sqref>
                  </c15:fullRef>
                </c:ext>
              </c:extLst>
              <c:f>'Graphing Data'!$I$10:$K$10</c:f>
              <c:numCache>
                <c:formatCode>_(* #,##0_);_(* \(#,##0\);_(* "-"??_);_(@_)</c:formatCode>
                <c:ptCount val="3"/>
                <c:pt idx="0">
                  <c:v>16359.07715053878</c:v>
                </c:pt>
                <c:pt idx="1">
                  <c:v>12953.309636984912</c:v>
                </c:pt>
                <c:pt idx="2">
                  <c:v>23322.812941987671</c:v>
                </c:pt>
              </c:numCache>
            </c:numRef>
          </c:val>
          <c:extLst>
            <c:ext xmlns:c16="http://schemas.microsoft.com/office/drawing/2014/chart" uri="{C3380CC4-5D6E-409C-BE32-E72D297353CC}">
              <c16:uniqueId val="{00000000-4F15-48F4-AC8F-6910F1A717FA}"/>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1"/>
          <c:tx>
            <c:strRef>
              <c:f>'Graphing Data'!$A$13</c:f>
              <c:strCache>
                <c:ptCount val="1"/>
                <c:pt idx="0">
                  <c:v>OCP Margin (RHS)</c:v>
                </c:pt>
              </c:strCache>
            </c:strRef>
          </c:tx>
          <c:spPr>
            <a:ln w="19050" cap="rnd">
              <a:solidFill>
                <a:schemeClr val="tx1"/>
              </a:solidFill>
              <a:round/>
            </a:ln>
            <a:effectLst/>
          </c:spPr>
          <c:marker>
            <c:symbol val="none"/>
          </c:marker>
          <c:cat>
            <c:numRef>
              <c:extLst>
                <c:ext xmlns:c15="http://schemas.microsoft.com/office/drawing/2012/chart" uri="{02D57815-91ED-43cb-92C2-25804820EDAC}">
                  <c15:fullRef>
                    <c15:sqref>'Graphing Data'!$B$9:$P$9</c15:sqref>
                  </c15:fullRef>
                </c:ext>
              </c:extLst>
              <c:f>'Graphing Data'!$I$9:$K$9</c:f>
              <c:numCache>
                <c:formatCode>yyyy</c:formatCode>
                <c:ptCount val="3"/>
                <c:pt idx="0">
                  <c:v>42004</c:v>
                </c:pt>
                <c:pt idx="1">
                  <c:v>42369</c:v>
                </c:pt>
                <c:pt idx="2">
                  <c:v>42735</c:v>
                </c:pt>
              </c:numCache>
            </c:numRef>
          </c:cat>
          <c:val>
            <c:numRef>
              <c:extLst>
                <c:ext xmlns:c15="http://schemas.microsoft.com/office/drawing/2012/chart" uri="{02D57815-91ED-43cb-92C2-25804820EDAC}">
                  <c15:fullRef>
                    <c15:sqref>'Graphing Data'!$B$13:$P$13</c15:sqref>
                  </c15:fullRef>
                </c:ext>
              </c:extLst>
              <c:f>'Graphing Data'!$I$13:$K$13</c:f>
              <c:numCache>
                <c:formatCode>0%</c:formatCode>
                <c:ptCount val="3"/>
                <c:pt idx="0">
                  <c:v>0.13960162778654747</c:v>
                </c:pt>
                <c:pt idx="1">
                  <c:v>0.11034799411330919</c:v>
                </c:pt>
                <c:pt idx="2">
                  <c:v>0.18855402441518657</c:v>
                </c:pt>
              </c:numCache>
            </c:numRef>
          </c:val>
          <c:smooth val="0"/>
          <c:extLst>
            <c:ext xmlns:c16="http://schemas.microsoft.com/office/drawing/2014/chart" uri="{C3380CC4-5D6E-409C-BE32-E72D297353CC}">
              <c16:uniqueId val="{00000003-4F15-48F4-AC8F-6910F1A717FA}"/>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extLst>
                <c:ext xmlns:c15="http://schemas.microsoft.com/office/drawing/2012/chart" uri="{02D57815-91ED-43cb-92C2-25804820EDAC}">
                  <c15:fullRef>
                    <c15:sqref>'Graphing Data'!$B$9:$P$9</c15:sqref>
                  </c15:fullRef>
                </c:ext>
              </c:extLst>
              <c:f>'Graphing Data'!$I$9:$P$9</c:f>
              <c:numCache>
                <c:formatCode>yyyy</c:formatCode>
                <c:ptCount val="8"/>
                <c:pt idx="0">
                  <c:v>42004</c:v>
                </c:pt>
                <c:pt idx="1">
                  <c:v>42369</c:v>
                </c:pt>
                <c:pt idx="2">
                  <c:v>42735</c:v>
                </c:pt>
                <c:pt idx="3">
                  <c:v>43100</c:v>
                </c:pt>
                <c:pt idx="4">
                  <c:v>43465</c:v>
                </c:pt>
                <c:pt idx="5">
                  <c:v>43830</c:v>
                </c:pt>
                <c:pt idx="6">
                  <c:v>44195</c:v>
                </c:pt>
                <c:pt idx="7">
                  <c:v>44560</c:v>
                </c:pt>
              </c:numCache>
            </c:numRef>
          </c:cat>
          <c:val>
            <c:numRef>
              <c:extLst>
                <c:ext xmlns:c15="http://schemas.microsoft.com/office/drawing/2012/chart" uri="{02D57815-91ED-43cb-92C2-25804820EDAC}">
                  <c15:fullRef>
                    <c15:sqref>'Graphing Data'!$B$10:$P$10</c15:sqref>
                  </c15:fullRef>
                </c:ext>
              </c:extLst>
              <c:f>'Graphing Data'!$I$10:$P$10</c:f>
              <c:numCache>
                <c:formatCode>_(* #,##0_);_(* \(#,##0\);_(* "-"??_);_(@_)</c:formatCode>
                <c:ptCount val="8"/>
                <c:pt idx="0">
                  <c:v>16359.07715053878</c:v>
                </c:pt>
                <c:pt idx="1">
                  <c:v>12953.309636984912</c:v>
                </c:pt>
                <c:pt idx="2">
                  <c:v>23322.812941987671</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extLst>
                <c:ext xmlns:c15="http://schemas.microsoft.com/office/drawing/2012/chart" uri="{02D57815-91ED-43cb-92C2-25804820EDAC}">
                  <c15:fullRef>
                    <c15:sqref>'Graphing Data'!$B$9:$P$9</c15:sqref>
                  </c15:fullRef>
                </c:ext>
              </c:extLst>
              <c:f>'Graphing Data'!$I$9:$P$9</c:f>
              <c:numCache>
                <c:formatCode>yyyy</c:formatCode>
                <c:ptCount val="8"/>
                <c:pt idx="0">
                  <c:v>42004</c:v>
                </c:pt>
                <c:pt idx="1">
                  <c:v>42369</c:v>
                </c:pt>
                <c:pt idx="2">
                  <c:v>42735</c:v>
                </c:pt>
                <c:pt idx="3">
                  <c:v>43100</c:v>
                </c:pt>
                <c:pt idx="4">
                  <c:v>43465</c:v>
                </c:pt>
                <c:pt idx="5">
                  <c:v>43830</c:v>
                </c:pt>
                <c:pt idx="6">
                  <c:v>44195</c:v>
                </c:pt>
                <c:pt idx="7">
                  <c:v>44560</c:v>
                </c:pt>
              </c:numCache>
            </c:numRef>
          </c:cat>
          <c:val>
            <c:numRef>
              <c:extLst>
                <c:ext xmlns:c15="http://schemas.microsoft.com/office/drawing/2012/chart" uri="{02D57815-91ED-43cb-92C2-25804820EDAC}">
                  <c15:fullRef>
                    <c15:sqref>'Graphing Data'!$B$11:$P$11</c15:sqref>
                  </c15:fullRef>
                </c:ext>
              </c:extLst>
              <c:f>'Graphing Data'!$I$11:$P$11</c:f>
              <c:numCache>
                <c:formatCode>General</c:formatCode>
                <c:ptCount val="8"/>
                <c:pt idx="3" formatCode="_(* #,##0_);_(* \(#,##0\);_(* &quot;-&quot;??_);_(@_)">
                  <c:v>18182.871000000003</c:v>
                </c:pt>
                <c:pt idx="4" formatCode="_(* #,##0_);_(* \(#,##0\);_(* &quot;-&quot;??_);_(@_)">
                  <c:v>19092.014550000004</c:v>
                </c:pt>
                <c:pt idx="5" formatCode="_(* #,##0_);_(* \(#,##0\);_(* &quot;-&quot;??_);_(@_)">
                  <c:v>20046.615277500005</c:v>
                </c:pt>
                <c:pt idx="6" formatCode="_(* #,##0_);_(* \(#,##0\);_(* &quot;-&quot;??_);_(@_)">
                  <c:v>21048.946041375006</c:v>
                </c:pt>
                <c:pt idx="7" formatCode="_(* #,##0_);_(* \(#,##0\);_(* &quot;-&quot;??_);_(@_)">
                  <c:v>22101.39334344376</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extLst>
                <c:ext xmlns:c15="http://schemas.microsoft.com/office/drawing/2012/chart" uri="{02D57815-91ED-43cb-92C2-25804820EDAC}">
                  <c15:fullRef>
                    <c15:sqref>'Graphing Data'!$B$9:$P$9</c15:sqref>
                  </c15:fullRef>
                </c:ext>
              </c:extLst>
              <c:f>'Graphing Data'!$I$9:$P$9</c:f>
              <c:numCache>
                <c:formatCode>yyyy</c:formatCode>
                <c:ptCount val="8"/>
                <c:pt idx="0">
                  <c:v>42004</c:v>
                </c:pt>
                <c:pt idx="1">
                  <c:v>42369</c:v>
                </c:pt>
                <c:pt idx="2">
                  <c:v>42735</c:v>
                </c:pt>
                <c:pt idx="3">
                  <c:v>43100</c:v>
                </c:pt>
                <c:pt idx="4">
                  <c:v>43465</c:v>
                </c:pt>
                <c:pt idx="5">
                  <c:v>43830</c:v>
                </c:pt>
                <c:pt idx="6">
                  <c:v>44195</c:v>
                </c:pt>
                <c:pt idx="7">
                  <c:v>44560</c:v>
                </c:pt>
              </c:numCache>
            </c:numRef>
          </c:cat>
          <c:val>
            <c:numRef>
              <c:extLst>
                <c:ext xmlns:c15="http://schemas.microsoft.com/office/drawing/2012/chart" uri="{02D57815-91ED-43cb-92C2-25804820EDAC}">
                  <c15:fullRef>
                    <c15:sqref>'Graphing Data'!$B$12:$P$12</c15:sqref>
                  </c15:fullRef>
                </c:ext>
              </c:extLst>
              <c:f>'Graphing Data'!$I$12:$P$12</c:f>
              <c:numCache>
                <c:formatCode>General</c:formatCode>
                <c:ptCount val="8"/>
                <c:pt idx="3" formatCode="_(* #,##0_);_(* \(#,##0\);_(* &quot;-&quot;??_);_(@_)">
                  <c:v>12857.887349999999</c:v>
                </c:pt>
                <c:pt idx="4" formatCode="_(* #,##0_);_(* \(#,##0\);_(* &quot;-&quot;??_);_(@_)">
                  <c:v>13115.045096999998</c:v>
                </c:pt>
                <c:pt idx="5" formatCode="_(* #,##0_);_(* \(#,##0\);_(* &quot;-&quot;??_);_(@_)">
                  <c:v>13377.34599894</c:v>
                </c:pt>
                <c:pt idx="6" formatCode="_(* #,##0_);_(* \(#,##0\);_(* &quot;-&quot;??_);_(@_)">
                  <c:v>13644.8929189188</c:v>
                </c:pt>
                <c:pt idx="7" formatCode="_(* #,##0_);_(* \(#,##0\);_(* &quot;-&quot;??_);_(@_)">
                  <c:v>13917.790777297176</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extLst>
                <c:ext xmlns:c15="http://schemas.microsoft.com/office/drawing/2012/chart" uri="{02D57815-91ED-43cb-92C2-25804820EDAC}">
                  <c15:fullRef>
                    <c15:sqref>'Graphing Data'!$B$9:$P$9</c15:sqref>
                  </c15:fullRef>
                </c:ext>
              </c:extLst>
              <c:f>'Graphing Data'!$I$9:$P$9</c:f>
              <c:numCache>
                <c:formatCode>yyyy</c:formatCode>
                <c:ptCount val="8"/>
                <c:pt idx="0">
                  <c:v>42004</c:v>
                </c:pt>
                <c:pt idx="1">
                  <c:v>42369</c:v>
                </c:pt>
                <c:pt idx="2">
                  <c:v>42735</c:v>
                </c:pt>
                <c:pt idx="3">
                  <c:v>43100</c:v>
                </c:pt>
                <c:pt idx="4">
                  <c:v>43465</c:v>
                </c:pt>
                <c:pt idx="5">
                  <c:v>43830</c:v>
                </c:pt>
                <c:pt idx="6">
                  <c:v>44195</c:v>
                </c:pt>
                <c:pt idx="7">
                  <c:v>44560</c:v>
                </c:pt>
              </c:numCache>
            </c:numRef>
          </c:cat>
          <c:val>
            <c:numRef>
              <c:extLst>
                <c:ext xmlns:c15="http://schemas.microsoft.com/office/drawing/2012/chart" uri="{02D57815-91ED-43cb-92C2-25804820EDAC}">
                  <c15:fullRef>
                    <c15:sqref>'Graphing Data'!$B$13:$P$13</c15:sqref>
                  </c15:fullRef>
                </c:ext>
              </c:extLst>
              <c:f>'Graphing Data'!$I$13:$P$13</c:f>
              <c:numCache>
                <c:formatCode>0%</c:formatCode>
                <c:ptCount val="8"/>
                <c:pt idx="0">
                  <c:v>0.13960162778654747</c:v>
                </c:pt>
                <c:pt idx="1">
                  <c:v>0.11034799411330919</c:v>
                </c:pt>
                <c:pt idx="2">
                  <c:v>0.18855402441518657</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extLst>
                <c:ext xmlns:c15="http://schemas.microsoft.com/office/drawing/2012/chart" uri="{02D57815-91ED-43cb-92C2-25804820EDAC}">
                  <c15:fullRef>
                    <c15:sqref>'Graphing Data'!$B$9:$P$9</c15:sqref>
                  </c15:fullRef>
                </c:ext>
              </c:extLst>
              <c:f>'Graphing Data'!$I$9:$P$9</c:f>
              <c:numCache>
                <c:formatCode>yyyy</c:formatCode>
                <c:ptCount val="8"/>
                <c:pt idx="0">
                  <c:v>42004</c:v>
                </c:pt>
                <c:pt idx="1">
                  <c:v>42369</c:v>
                </c:pt>
                <c:pt idx="2">
                  <c:v>42735</c:v>
                </c:pt>
                <c:pt idx="3">
                  <c:v>43100</c:v>
                </c:pt>
                <c:pt idx="4">
                  <c:v>43465</c:v>
                </c:pt>
                <c:pt idx="5">
                  <c:v>43830</c:v>
                </c:pt>
                <c:pt idx="6">
                  <c:v>44195</c:v>
                </c:pt>
                <c:pt idx="7">
                  <c:v>44560</c:v>
                </c:pt>
              </c:numCache>
            </c:numRef>
          </c:cat>
          <c:val>
            <c:numRef>
              <c:extLst>
                <c:ext xmlns:c15="http://schemas.microsoft.com/office/drawing/2012/chart" uri="{02D57815-91ED-43cb-92C2-25804820EDAC}">
                  <c15:fullRef>
                    <c15:sqref>'Graphing Data'!$B$14:$P$14</c15:sqref>
                  </c15:fullRef>
                </c:ext>
              </c:extLst>
              <c:f>'Graphing Data'!$I$14:$P$14</c:f>
              <c:numCache>
                <c:formatCode>General</c:formatCode>
                <c:ptCount val="8"/>
                <c:pt idx="2" formatCode="0%">
                  <c:v>0.18855402441518657</c:v>
                </c:pt>
                <c:pt idx="3" formatCode="0%">
                  <c:v>0.14000000000000001</c:v>
                </c:pt>
                <c:pt idx="4" formatCode="0%">
                  <c:v>0.14000000000000001</c:v>
                </c:pt>
                <c:pt idx="5" formatCode="0%">
                  <c:v>0.14000000000000001</c:v>
                </c:pt>
                <c:pt idx="6" formatCode="0%">
                  <c:v>0.14000000000000001</c:v>
                </c:pt>
                <c:pt idx="7" formatCode="0%">
                  <c:v>0.14000000000000001</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extLst>
                <c:ext xmlns:c15="http://schemas.microsoft.com/office/drawing/2012/chart" uri="{02D57815-91ED-43cb-92C2-25804820EDAC}">
                  <c15:fullRef>
                    <c15:sqref>'Graphing Data'!$B$9:$P$9</c15:sqref>
                  </c15:fullRef>
                </c:ext>
              </c:extLst>
              <c:f>'Graphing Data'!$I$9:$P$9</c:f>
              <c:numCache>
                <c:formatCode>yyyy</c:formatCode>
                <c:ptCount val="8"/>
                <c:pt idx="0">
                  <c:v>42004</c:v>
                </c:pt>
                <c:pt idx="1">
                  <c:v>42369</c:v>
                </c:pt>
                <c:pt idx="2">
                  <c:v>42735</c:v>
                </c:pt>
                <c:pt idx="3">
                  <c:v>43100</c:v>
                </c:pt>
                <c:pt idx="4">
                  <c:v>43465</c:v>
                </c:pt>
                <c:pt idx="5">
                  <c:v>43830</c:v>
                </c:pt>
                <c:pt idx="6">
                  <c:v>44195</c:v>
                </c:pt>
                <c:pt idx="7">
                  <c:v>44560</c:v>
                </c:pt>
              </c:numCache>
            </c:numRef>
          </c:cat>
          <c:val>
            <c:numRef>
              <c:extLst>
                <c:ext xmlns:c15="http://schemas.microsoft.com/office/drawing/2012/chart" uri="{02D57815-91ED-43cb-92C2-25804820EDAC}">
                  <c15:fullRef>
                    <c15:sqref>'Graphing Data'!$B$15:$P$15</c15:sqref>
                  </c15:fullRef>
                </c:ext>
              </c:extLst>
              <c:f>'Graphing Data'!$I$15:$P$15</c:f>
              <c:numCache>
                <c:formatCode>General</c:formatCode>
                <c:ptCount val="8"/>
                <c:pt idx="2" formatCode="0%">
                  <c:v>0.18855402441518657</c:v>
                </c:pt>
                <c:pt idx="3" formatCode="0%">
                  <c:v>0.105</c:v>
                </c:pt>
                <c:pt idx="4" formatCode="0%">
                  <c:v>0.105</c:v>
                </c:pt>
                <c:pt idx="5" formatCode="0%">
                  <c:v>0.105</c:v>
                </c:pt>
                <c:pt idx="6" formatCode="0%">
                  <c:v>0.105</c:v>
                </c:pt>
                <c:pt idx="7" formatCode="0%">
                  <c:v>0.105</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extLst>
                <c:ext xmlns:c15="http://schemas.microsoft.com/office/drawing/2012/chart" uri="{02D57815-91ED-43cb-92C2-25804820EDAC}">
                  <c15:fullRef>
                    <c15:sqref>'Graphing Data'!$B$17:$K$17</c15:sqref>
                  </c15:fullRef>
                </c:ext>
              </c:extLst>
              <c:f>'Graphing Data'!$I$17:$K$17</c:f>
              <c:numCache>
                <c:formatCode>yyyy</c:formatCode>
                <c:ptCount val="3"/>
                <c:pt idx="0">
                  <c:v>42004</c:v>
                </c:pt>
                <c:pt idx="1">
                  <c:v>42369</c:v>
                </c:pt>
                <c:pt idx="2">
                  <c:v>42735</c:v>
                </c:pt>
              </c:numCache>
            </c:numRef>
          </c:cat>
          <c:val>
            <c:numRef>
              <c:extLst>
                <c:ext xmlns:c15="http://schemas.microsoft.com/office/drawing/2012/chart" uri="{02D57815-91ED-43cb-92C2-25804820EDAC}">
                  <c15:fullRef>
                    <c15:sqref>'Graphing Data'!$B$18:$K$18</c15:sqref>
                  </c15:fullRef>
                </c:ext>
              </c:extLst>
              <c:f>'Graphing Data'!$I$18:$K$18</c:f>
              <c:numCache>
                <c:formatCode>_(* #,##0_);_(* \(#,##0\);_(* "-"??_);_(@_)</c:formatCode>
                <c:ptCount val="3"/>
                <c:pt idx="0">
                  <c:v>16359.07715053878</c:v>
                </c:pt>
                <c:pt idx="1">
                  <c:v>12953.309636984912</c:v>
                </c:pt>
                <c:pt idx="2">
                  <c:v>23322.812941987671</c:v>
                </c:pt>
              </c:numCache>
            </c:numRef>
          </c:val>
          <c:extLst>
            <c:ext xmlns:c16="http://schemas.microsoft.com/office/drawing/2014/chart" uri="{C3380CC4-5D6E-409C-BE32-E72D297353CC}">
              <c16:uniqueId val="{00000000-8A48-4024-8EAC-B3C0430123D4}"/>
            </c:ext>
          </c:extLst>
        </c:ser>
        <c:ser>
          <c:idx val="1"/>
          <c:order val="1"/>
          <c:tx>
            <c:strRef>
              <c:f>'Graphing Data'!$A$20</c:f>
              <c:strCache>
                <c:ptCount val="1"/>
                <c:pt idx="0">
                  <c:v>Net Expansionary Cash Flow (ex-Acq/Divest)</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extLst>
                <c:ext xmlns:c15="http://schemas.microsoft.com/office/drawing/2012/chart" uri="{02D57815-91ED-43cb-92C2-25804820EDAC}">
                  <c15:fullRef>
                    <c15:sqref>'Graphing Data'!$B$17:$K$17</c15:sqref>
                  </c15:fullRef>
                </c:ext>
              </c:extLst>
              <c:f>'Graphing Data'!$I$17:$K$17</c:f>
              <c:numCache>
                <c:formatCode>yyyy</c:formatCode>
                <c:ptCount val="3"/>
                <c:pt idx="0">
                  <c:v>42004</c:v>
                </c:pt>
                <c:pt idx="1">
                  <c:v>42369</c:v>
                </c:pt>
                <c:pt idx="2">
                  <c:v>42735</c:v>
                </c:pt>
              </c:numCache>
            </c:numRef>
          </c:cat>
          <c:val>
            <c:numRef>
              <c:extLst>
                <c:ext xmlns:c15="http://schemas.microsoft.com/office/drawing/2012/chart" uri="{02D57815-91ED-43cb-92C2-25804820EDAC}">
                  <c15:fullRef>
                    <c15:sqref>'Graphing Data'!$B$20:$K$20</c15:sqref>
                  </c15:fullRef>
                </c:ext>
              </c:extLst>
              <c:f>'Graphing Data'!$I$20:$K$20</c:f>
              <c:numCache>
                <c:formatCode>_(* #,##0_);_(* \(#,##0\);_(* "-"??_);_(@_)</c:formatCode>
                <c:ptCount val="3"/>
                <c:pt idx="0">
                  <c:v>608.68124053878023</c:v>
                </c:pt>
                <c:pt idx="1">
                  <c:v>288.91403698491092</c:v>
                </c:pt>
                <c:pt idx="2">
                  <c:v>1153.7503419876732</c:v>
                </c:pt>
              </c:numCache>
            </c:numRef>
          </c:val>
          <c:extLst>
            <c:ext xmlns:c16="http://schemas.microsoft.com/office/drawing/2014/chart" uri="{C3380CC4-5D6E-409C-BE32-E72D297353CC}">
              <c16:uniqueId val="{00000001-8A48-4024-8EAC-B3C0430123D4}"/>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extLst>
                <c:ext xmlns:c15="http://schemas.microsoft.com/office/drawing/2012/chart" uri="{02D57815-91ED-43cb-92C2-25804820EDAC}">
                  <c15:fullRef>
                    <c15:sqref>'Graphing Data'!$B$17:$K$17</c15:sqref>
                  </c15:fullRef>
                </c:ext>
              </c:extLst>
              <c:f>'Graphing Data'!$I$17:$K$17</c:f>
              <c:numCache>
                <c:formatCode>yyyy</c:formatCode>
                <c:ptCount val="3"/>
                <c:pt idx="0">
                  <c:v>42004</c:v>
                </c:pt>
                <c:pt idx="1">
                  <c:v>42369</c:v>
                </c:pt>
                <c:pt idx="2">
                  <c:v>42735</c:v>
                </c:pt>
              </c:numCache>
            </c:numRef>
          </c:cat>
          <c:val>
            <c:numRef>
              <c:extLst>
                <c:ext xmlns:c15="http://schemas.microsoft.com/office/drawing/2012/chart" uri="{02D57815-91ED-43cb-92C2-25804820EDAC}">
                  <c15:fullRef>
                    <c15:sqref>'Graphing Data'!$B$18:$K$18</c15:sqref>
                  </c15:fullRef>
                </c:ext>
              </c:extLst>
              <c:f>'Graphing Data'!$I$18:$K$18</c:f>
              <c:numCache>
                <c:formatCode>_(* #,##0_);_(* \(#,##0\);_(* "-"??_);_(@_)</c:formatCode>
                <c:ptCount val="3"/>
                <c:pt idx="0">
                  <c:v>16359.07715053878</c:v>
                </c:pt>
                <c:pt idx="1">
                  <c:v>12953.309636984912</c:v>
                </c:pt>
                <c:pt idx="2">
                  <c:v>23322.812941987671</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extLst>
                <c:ext xmlns:c15="http://schemas.microsoft.com/office/drawing/2012/chart" uri="{02D57815-91ED-43cb-92C2-25804820EDAC}">
                  <c15:fullRef>
                    <c15:sqref>'Graphing Data'!$B$17:$K$17</c15:sqref>
                  </c15:fullRef>
                </c:ext>
              </c:extLst>
              <c:f>'Graphing Data'!$I$17:$K$17</c:f>
              <c:numCache>
                <c:formatCode>yyyy</c:formatCode>
                <c:ptCount val="3"/>
                <c:pt idx="0">
                  <c:v>42004</c:v>
                </c:pt>
                <c:pt idx="1">
                  <c:v>42369</c:v>
                </c:pt>
                <c:pt idx="2">
                  <c:v>42735</c:v>
                </c:pt>
              </c:numCache>
            </c:numRef>
          </c:cat>
          <c:val>
            <c:numRef>
              <c:extLst>
                <c:ext xmlns:c15="http://schemas.microsoft.com/office/drawing/2012/chart" uri="{02D57815-91ED-43cb-92C2-25804820EDAC}">
                  <c15:fullRef>
                    <c15:sqref>'Graphing Data'!$B$19:$K$19</c15:sqref>
                  </c15:fullRef>
                </c:ext>
              </c:extLst>
              <c:f>'Graphing Data'!$I$19:$K$19</c:f>
              <c:numCache>
                <c:formatCode>_(* #,##0_);_(* \(#,##0\);_(* "-"??_);_(@_)</c:formatCode>
                <c:ptCount val="3"/>
                <c:pt idx="0">
                  <c:v>2467.68124053878</c:v>
                </c:pt>
                <c:pt idx="1">
                  <c:v>-69341.085963015095</c:v>
                </c:pt>
                <c:pt idx="2">
                  <c:v>-56465.249658012326</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Breakdown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extLst>
                <c:ext xmlns:c15="http://schemas.microsoft.com/office/drawing/2012/chart" uri="{02D57815-91ED-43cb-92C2-25804820EDAC}">
                  <c15:fullRef>
                    <c15:sqref>'Graphing Data'!$B$21:$K$21</c15:sqref>
                  </c15:fullRef>
                </c:ext>
              </c:extLst>
              <c:f>'Graphing Data'!$I$21:$K$21</c:f>
              <c:numCache>
                <c:formatCode>yyyy</c:formatCode>
                <c:ptCount val="3"/>
                <c:pt idx="0">
                  <c:v>42004</c:v>
                </c:pt>
                <c:pt idx="1">
                  <c:v>42369</c:v>
                </c:pt>
                <c:pt idx="2">
                  <c:v>42735</c:v>
                </c:pt>
              </c:numCache>
            </c:numRef>
          </c:cat>
          <c:val>
            <c:numRef>
              <c:extLst>
                <c:ext xmlns:c15="http://schemas.microsoft.com/office/drawing/2012/chart" uri="{02D57815-91ED-43cb-92C2-25804820EDAC}">
                  <c15:fullRef>
                    <c15:sqref>'Graphing Data'!$B$22:$K$22</c15:sqref>
                  </c15:fullRef>
                </c:ext>
              </c:extLst>
              <c:f>'Graphing Data'!$I$22:$K$22</c:f>
              <c:numCache>
                <c:formatCode>_(* #,##0_);_(* \(#,##0\);_(* "-"??_);_(@_)</c:formatCode>
                <c:ptCount val="3"/>
                <c:pt idx="0">
                  <c:v>2713.0771505387802</c:v>
                </c:pt>
                <c:pt idx="1">
                  <c:v>3084.3096369849109</c:v>
                </c:pt>
                <c:pt idx="2">
                  <c:v>2441.8129419876732</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extLst>
                <c:ext xmlns:c15="http://schemas.microsoft.com/office/drawing/2012/chart" uri="{02D57815-91ED-43cb-92C2-25804820EDAC}">
                  <c15:fullRef>
                    <c15:sqref>'Graphing Data'!$B$21:$K$21</c15:sqref>
                  </c15:fullRef>
                </c:ext>
              </c:extLst>
              <c:f>'Graphing Data'!$I$21:$K$21</c:f>
              <c:numCache>
                <c:formatCode>yyyy</c:formatCode>
                <c:ptCount val="3"/>
                <c:pt idx="0">
                  <c:v>42004</c:v>
                </c:pt>
                <c:pt idx="1">
                  <c:v>42369</c:v>
                </c:pt>
                <c:pt idx="2">
                  <c:v>42735</c:v>
                </c:pt>
              </c:numCache>
            </c:numRef>
          </c:cat>
          <c:val>
            <c:numRef>
              <c:extLst>
                <c:ext xmlns:c15="http://schemas.microsoft.com/office/drawing/2012/chart" uri="{02D57815-91ED-43cb-92C2-25804820EDAC}">
                  <c15:fullRef>
                    <c15:sqref>'Graphing Data'!$B$24:$K$24</c15:sqref>
                  </c15:fullRef>
                </c:ext>
              </c:extLst>
              <c:f>'Graphing Data'!$I$24:$K$24</c:f>
              <c:numCache>
                <c:formatCode>_(* #,##0_);_(* \(#,##0\);_(* "-"??_);_(@_)</c:formatCode>
                <c:ptCount val="3"/>
                <c:pt idx="0">
                  <c:v>2091</c:v>
                </c:pt>
                <c:pt idx="1">
                  <c:v>10517</c:v>
                </c:pt>
                <c:pt idx="2">
                  <c:v>2271</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extLst>
                <c:ext xmlns:c15="http://schemas.microsoft.com/office/drawing/2012/chart" uri="{02D57815-91ED-43cb-92C2-25804820EDAC}">
                  <c15:fullRef>
                    <c15:sqref>'Graphing Data'!$B$21:$K$21</c15:sqref>
                  </c15:fullRef>
                </c:ext>
              </c:extLst>
              <c:f>'Graphing Data'!$I$21:$K$21</c:f>
              <c:numCache>
                <c:formatCode>yyyy</c:formatCode>
                <c:ptCount val="3"/>
                <c:pt idx="0">
                  <c:v>42004</c:v>
                </c:pt>
                <c:pt idx="1">
                  <c:v>42369</c:v>
                </c:pt>
                <c:pt idx="2">
                  <c:v>42735</c:v>
                </c:pt>
              </c:numCache>
            </c:numRef>
          </c:cat>
          <c:val>
            <c:numRef>
              <c:extLst>
                <c:ext xmlns:c15="http://schemas.microsoft.com/office/drawing/2012/chart" uri="{02D57815-91ED-43cb-92C2-25804820EDAC}">
                  <c15:fullRef>
                    <c15:sqref>'Graphing Data'!$B$27:$K$27</c15:sqref>
                  </c15:fullRef>
                </c:ext>
              </c:extLst>
              <c:f>'Graphing Data'!$I$27:$K$27</c:f>
              <c:numCache>
                <c:formatCode>_(* #,##0_);_(* \(#,##0\);_(* "-"??_);_(@_)</c:formatCode>
                <c:ptCount val="3"/>
                <c:pt idx="0">
                  <c:v>450.60409000000004</c:v>
                </c:pt>
                <c:pt idx="1">
                  <c:v>376.60440000000006</c:v>
                </c:pt>
                <c:pt idx="2">
                  <c:v>897.93740000000003</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extLst>
                <c:ext xmlns:c15="http://schemas.microsoft.com/office/drawing/2012/chart" uri="{02D57815-91ED-43cb-92C2-25804820EDAC}">
                  <c15:fullRef>
                    <c15:sqref>'Graphing Data'!$B$21:$K$21</c15:sqref>
                  </c15:fullRef>
                </c:ext>
              </c:extLst>
              <c:f>'Graphing Data'!$I$21:$K$21</c:f>
              <c:numCache>
                <c:formatCode>yyyy</c:formatCode>
                <c:ptCount val="3"/>
                <c:pt idx="0">
                  <c:v>42004</c:v>
                </c:pt>
                <c:pt idx="1">
                  <c:v>42369</c:v>
                </c:pt>
                <c:pt idx="2">
                  <c:v>42735</c:v>
                </c:pt>
              </c:numCache>
            </c:numRef>
          </c:cat>
          <c:val>
            <c:numRef>
              <c:extLst>
                <c:ext xmlns:c15="http://schemas.microsoft.com/office/drawing/2012/chart" uri="{02D57815-91ED-43cb-92C2-25804820EDAC}">
                  <c15:fullRef>
                    <c15:sqref>'Graphing Data'!$B$25:$K$25</c15:sqref>
                  </c15:fullRef>
                </c:ext>
              </c:extLst>
              <c:f>'Graphing Data'!$I$25:$K$25</c:f>
              <c:numCache>
                <c:formatCode>_(* #,##0_);_(* \(#,##0\);_(* "-"??_);_(@_)</c:formatCode>
                <c:ptCount val="3"/>
                <c:pt idx="0">
                  <c:v>161</c:v>
                </c:pt>
                <c:pt idx="1">
                  <c:v>-226</c:v>
                </c:pt>
                <c:pt idx="2">
                  <c:v>1279</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extLst>
                <c:ext xmlns:c15="http://schemas.microsoft.com/office/drawing/2012/chart" uri="{02D57815-91ED-43cb-92C2-25804820EDAC}">
                  <c15:fullRef>
                    <c15:sqref>'Graphing Data'!$B$21:$K$21</c15:sqref>
                  </c15:fullRef>
                </c:ext>
              </c:extLst>
              <c:f>'Graphing Data'!$I$21:$K$21</c:f>
              <c:numCache>
                <c:formatCode>yyyy</c:formatCode>
                <c:ptCount val="3"/>
                <c:pt idx="0">
                  <c:v>42004</c:v>
                </c:pt>
                <c:pt idx="1">
                  <c:v>42369</c:v>
                </c:pt>
                <c:pt idx="2">
                  <c:v>42735</c:v>
                </c:pt>
              </c:numCache>
            </c:numRef>
          </c:cat>
          <c:val>
            <c:numRef>
              <c:extLst>
                <c:ext xmlns:c15="http://schemas.microsoft.com/office/drawing/2012/chart" uri="{02D57815-91ED-43cb-92C2-25804820EDAC}">
                  <c15:fullRef>
                    <c15:sqref>'Graphing Data'!$B$23:$K$23</c15:sqref>
                  </c15:fullRef>
                </c:ext>
              </c:extLst>
              <c:f>'Graphing Data'!$I$23:$K$23</c:f>
              <c:numCache>
                <c:formatCode>_(* #,##0_);_(* \(#,##0\);_(* "-"??_);_(@_)</c:formatCode>
                <c:ptCount val="3"/>
                <c:pt idx="0">
                  <c:v>-2716</c:v>
                </c:pt>
                <c:pt idx="1">
                  <c:v>-2946</c:v>
                </c:pt>
                <c:pt idx="2">
                  <c:v>-3465</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extLst>
                <c:ext xmlns:c15="http://schemas.microsoft.com/office/drawing/2012/chart" uri="{02D57815-91ED-43cb-92C2-25804820EDAC}">
                  <c15:fullRef>
                    <c15:sqref>'Graphing Data'!$B$21:$K$21</c15:sqref>
                  </c15:fullRef>
                </c:ext>
              </c:extLst>
              <c:f>'Graphing Data'!$I$21:$K$21</c:f>
              <c:numCache>
                <c:formatCode>yyyy</c:formatCode>
                <c:ptCount val="3"/>
                <c:pt idx="0">
                  <c:v>42004</c:v>
                </c:pt>
                <c:pt idx="1">
                  <c:v>42369</c:v>
                </c:pt>
                <c:pt idx="2">
                  <c:v>42735</c:v>
                </c:pt>
              </c:numCache>
            </c:numRef>
          </c:cat>
          <c:val>
            <c:numRef>
              <c:extLst>
                <c:ext xmlns:c15="http://schemas.microsoft.com/office/drawing/2012/chart" uri="{02D57815-91ED-43cb-92C2-25804820EDAC}">
                  <c15:fullRef>
                    <c15:sqref>'Graphing Data'!$B$26:$K$26</c15:sqref>
                  </c15:fullRef>
                </c:ext>
              </c:extLst>
              <c:f>'Graphing Data'!$I$26:$K$26</c:f>
              <c:numCache>
                <c:formatCode>_(* #,##0_);_(* \(#,##0\);_(* "-"??_);_(@_)</c:formatCode>
                <c:ptCount val="3"/>
                <c:pt idx="0">
                  <c:v>232</c:v>
                </c:pt>
                <c:pt idx="1">
                  <c:v>80147</c:v>
                </c:pt>
                <c:pt idx="2">
                  <c:v>59890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10.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11.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12.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8.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9.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DDA1E1B1-AD25-4D76-9E39-F58441151E0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664907" cy="6290765"/>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406481" cy="6291204"/>
    <xdr:graphicFrame macro="">
      <xdr:nvGraphicFramePr>
        <xdr:cNvPr id="2" name="Chart 1">
          <a:extLst>
            <a:ext uri="{FF2B5EF4-FFF2-40B4-BE49-F238E27FC236}">
              <a16:creationId xmlns:a16="http://schemas.microsoft.com/office/drawing/2014/main" id="{80BC8356-848E-4853-A16C-EB392610A39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1406481" cy="6291204"/>
    <xdr:graphicFrame macro="">
      <xdr:nvGraphicFramePr>
        <xdr:cNvPr id="2" name="Chart 1">
          <a:extLst>
            <a:ext uri="{FF2B5EF4-FFF2-40B4-BE49-F238E27FC236}">
              <a16:creationId xmlns:a16="http://schemas.microsoft.com/office/drawing/2014/main" id="{CC4E6841-8281-4626-A374-EEEEC9F8C47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5D0D4EE3-AE29-436D-AD5C-34D56CE01B7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7679E264-933B-4A96-972F-370AD771139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1dfedd50d51e5ce/Documents/Business/Company%20Research/GE%20-%20General%20Electric/IOI%20Valuation%20Model%20-%20General%20Electric%20(GE)%202017.07.0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1dfedd50d51e5ce/Documents/Business/Company%20Research/GE%20-%20General%20Electric/GE%20Model%202016.04.0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Erik\OneDrive\Documents\Business\Company%20Research\GE%20-%20General%20Electric\July%202017%20Update\Five%20Minute%20Valuation\Framework%20Integrated%20Valuation%20Model%20-%20General%20Electric%20(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Segments"/>
      <sheetName val="Capital Structure Changes"/>
      <sheetName val="2016 SCF"/>
      <sheetName val="Industrials OCP Chart"/>
      <sheetName val="EBIT vs OCP Chart"/>
      <sheetName val="OCP WalkThrough Chart"/>
      <sheetName val="Dividends vs OCP Chart"/>
      <sheetName val="Industrials OCP Chart 2"/>
      <sheetName val="HON OCP Chart"/>
      <sheetName val="Industrials OCP"/>
      <sheetName val="GE Price"/>
      <sheetName val="Leverage Calculations"/>
      <sheetName val="Revenue Scenarios Chart"/>
      <sheetName val="Profit Scenarios Chart (2)"/>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sheetData sheetId="1"/>
      <sheetData sheetId="2"/>
      <sheetData sheetId="3"/>
      <sheetData sheetId="4"/>
      <sheetData sheetId="5"/>
      <sheetData sheetId="12">
        <row r="2">
          <cell r="B2">
            <v>2012</v>
          </cell>
          <cell r="C2">
            <v>2013</v>
          </cell>
          <cell r="D2">
            <v>2014</v>
          </cell>
          <cell r="E2">
            <v>2015</v>
          </cell>
          <cell r="F2">
            <v>2016</v>
          </cell>
        </row>
        <row r="7">
          <cell r="B7">
            <v>15489.18</v>
          </cell>
          <cell r="C7">
            <v>11755.02</v>
          </cell>
          <cell r="D7">
            <v>12612.84</v>
          </cell>
          <cell r="E7">
            <v>13831.54</v>
          </cell>
          <cell r="F7">
            <v>27311.06</v>
          </cell>
        </row>
        <row r="28">
          <cell r="A28" t="str">
            <v>Operating Profits</v>
          </cell>
          <cell r="B28">
            <v>14067</v>
          </cell>
          <cell r="C28">
            <v>15487</v>
          </cell>
          <cell r="D28">
            <v>16220</v>
          </cell>
          <cell r="E28">
            <v>17764</v>
          </cell>
          <cell r="F28">
            <v>17966</v>
          </cell>
        </row>
      </sheetData>
      <sheetData sheetId="13"/>
      <sheetData sheetId="14"/>
      <sheetData sheetId="21"/>
      <sheetData sheetId="22"/>
      <sheetData sheetId="26"/>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Industrials OCP"/>
      <sheetName val="RevenueChart"/>
      <sheetName val="ProfitChart"/>
      <sheetName val="Segment Data"/>
      <sheetName val="Geographic Data"/>
      <sheetName val="Leverage Study"/>
      <sheetName val="HeatMap"/>
      <sheetName val="Revenue Scenarios Chart"/>
      <sheetName val="Profit Scenarios Chart"/>
      <sheetName val="Capex Chart"/>
      <sheetName val="Capex Breakdown Chart"/>
      <sheetName val="Cone Calculations"/>
      <sheetName val="FCFO Chart"/>
      <sheetName val="Investing Efficacy Chart"/>
      <sheetName val="Data"/>
      <sheetName val="BSM Cone Chart"/>
      <sheetName val="Sheet1"/>
      <sheetName val="Histogram Data"/>
      <sheetName val="Histogram"/>
    </sheetNames>
    <sheetDataSet>
      <sheetData sheetId="0">
        <row r="2">
          <cell r="B2" t="str">
            <v>GE</v>
          </cell>
        </row>
        <row r="5">
          <cell r="F5">
            <v>0.14499999999999999</v>
          </cell>
          <cell r="G5">
            <v>0.14699999999999999</v>
          </cell>
        </row>
        <row r="6">
          <cell r="G6">
            <v>31</v>
          </cell>
        </row>
        <row r="8">
          <cell r="B8">
            <v>-5.1000000000000004E-3</v>
          </cell>
        </row>
        <row r="20">
          <cell r="K20">
            <v>43</v>
          </cell>
        </row>
        <row r="21">
          <cell r="K21">
            <v>29</v>
          </cell>
          <cell r="P21">
            <v>45.007591501617426</v>
          </cell>
        </row>
        <row r="22">
          <cell r="K22">
            <v>36</v>
          </cell>
          <cell r="P22">
            <v>15.753874473109535</v>
          </cell>
        </row>
        <row r="99">
          <cell r="Q99">
            <v>30.239037592249694</v>
          </cell>
        </row>
        <row r="110">
          <cell r="Q110">
            <v>32.473872930830268</v>
          </cell>
        </row>
        <row r="121">
          <cell r="Q121">
            <v>40.318716789666261</v>
          </cell>
        </row>
        <row r="132">
          <cell r="Q132">
            <v>43.298497241107022</v>
          </cell>
        </row>
        <row r="143">
          <cell r="Q143">
            <v>36.291873066804889</v>
          </cell>
        </row>
        <row r="154">
          <cell r="Q154">
            <v>39.01018644940411</v>
          </cell>
        </row>
        <row r="167">
          <cell r="Q167">
            <v>48.389164089073205</v>
          </cell>
        </row>
        <row r="178">
          <cell r="Q178">
            <v>52.013581932538813</v>
          </cell>
        </row>
      </sheetData>
      <sheetData sheetId="1"/>
      <sheetData sheetId="2"/>
      <sheetData sheetId="3"/>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sheetData sheetId="16" refreshError="1"/>
      <sheetData sheetId="17" refreshError="1"/>
      <sheetData sheetId="18">
        <row r="2">
          <cell r="K2">
            <v>34.03</v>
          </cell>
          <cell r="Q2">
            <v>2.5632999999999999</v>
          </cell>
        </row>
        <row r="3">
          <cell r="K3">
            <v>33.92</v>
          </cell>
          <cell r="Q3">
            <v>2.5550000000000002</v>
          </cell>
        </row>
        <row r="4">
          <cell r="K4">
            <v>34.049999999999997</v>
          </cell>
          <cell r="Q4">
            <v>2.5648</v>
          </cell>
        </row>
        <row r="5">
          <cell r="K5">
            <v>34.46</v>
          </cell>
          <cell r="Q5">
            <v>2.5956999999999999</v>
          </cell>
        </row>
        <row r="6">
          <cell r="K6">
            <v>33.89</v>
          </cell>
          <cell r="Q6">
            <v>2.5528</v>
          </cell>
        </row>
        <row r="7">
          <cell r="K7">
            <v>33.29</v>
          </cell>
          <cell r="Q7">
            <v>2.5076000000000001</v>
          </cell>
        </row>
        <row r="8">
          <cell r="K8">
            <v>33.869999999999997</v>
          </cell>
          <cell r="Q8">
            <v>2.5512999999999999</v>
          </cell>
        </row>
        <row r="9">
          <cell r="K9">
            <v>33.89</v>
          </cell>
          <cell r="Q9">
            <v>2.5528</v>
          </cell>
        </row>
        <row r="10">
          <cell r="K10">
            <v>34.119999999999997</v>
          </cell>
          <cell r="Q10">
            <v>2.5701000000000001</v>
          </cell>
        </row>
        <row r="11">
          <cell r="K11">
            <v>33.97</v>
          </cell>
          <cell r="Q11">
            <v>2.5588000000000002</v>
          </cell>
        </row>
        <row r="12">
          <cell r="K12">
            <v>33.93</v>
          </cell>
          <cell r="Q12">
            <v>2.5558000000000001</v>
          </cell>
        </row>
        <row r="13">
          <cell r="K13">
            <v>33.97</v>
          </cell>
          <cell r="Q13">
            <v>2.5588000000000002</v>
          </cell>
        </row>
        <row r="14">
          <cell r="K14">
            <v>34.130000000000003</v>
          </cell>
          <cell r="Q14">
            <v>2.5708000000000002</v>
          </cell>
        </row>
        <row r="15">
          <cell r="K15">
            <v>34.43</v>
          </cell>
          <cell r="Q15">
            <v>2.5933999999999999</v>
          </cell>
        </row>
        <row r="16">
          <cell r="K16">
            <v>34.590000000000003</v>
          </cell>
          <cell r="Q16">
            <v>2.6055000000000001</v>
          </cell>
        </row>
        <row r="17">
          <cell r="K17">
            <v>34.39</v>
          </cell>
          <cell r="Q17">
            <v>2.5903999999999998</v>
          </cell>
        </row>
        <row r="18">
          <cell r="K18">
            <v>34.479999999999997</v>
          </cell>
          <cell r="Q18">
            <v>2.5972</v>
          </cell>
        </row>
        <row r="19">
          <cell r="K19">
            <v>34.4</v>
          </cell>
          <cell r="Q19">
            <v>2.5912000000000002</v>
          </cell>
        </row>
        <row r="20">
          <cell r="K20">
            <v>34.799999999999997</v>
          </cell>
          <cell r="Q20">
            <v>2.6213000000000002</v>
          </cell>
        </row>
        <row r="21">
          <cell r="K21">
            <v>35.159999999999997</v>
          </cell>
          <cell r="Q21">
            <v>2.6484000000000001</v>
          </cell>
        </row>
        <row r="22">
          <cell r="K22">
            <v>35</v>
          </cell>
          <cell r="Q22">
            <v>2.6364000000000001</v>
          </cell>
        </row>
        <row r="23">
          <cell r="K23">
            <v>35</v>
          </cell>
          <cell r="Q23">
            <v>2.6364000000000001</v>
          </cell>
        </row>
        <row r="24">
          <cell r="K24">
            <v>34.700000000000003</v>
          </cell>
          <cell r="Q24">
            <v>2.6137999999999999</v>
          </cell>
        </row>
        <row r="25">
          <cell r="K25">
            <v>34.51</v>
          </cell>
          <cell r="Q25">
            <v>2.5994999999999999</v>
          </cell>
        </row>
        <row r="26">
          <cell r="K26">
            <v>34.28</v>
          </cell>
          <cell r="Q26">
            <v>2.5821000000000001</v>
          </cell>
        </row>
        <row r="27">
          <cell r="K27">
            <v>34.56</v>
          </cell>
          <cell r="Q27">
            <v>2.6032000000000002</v>
          </cell>
        </row>
        <row r="28">
          <cell r="K28">
            <v>34.79</v>
          </cell>
          <cell r="Q28">
            <v>2.6206</v>
          </cell>
        </row>
        <row r="29">
          <cell r="K29">
            <v>34.42</v>
          </cell>
          <cell r="Q29">
            <v>2.5926999999999998</v>
          </cell>
        </row>
        <row r="30">
          <cell r="K30">
            <v>34.15</v>
          </cell>
          <cell r="Q30">
            <v>2.5722999999999998</v>
          </cell>
        </row>
        <row r="31">
          <cell r="K31">
            <v>34.159999999999997</v>
          </cell>
          <cell r="Q31">
            <v>2.5731000000000002</v>
          </cell>
        </row>
        <row r="32">
          <cell r="K32">
            <v>34.07</v>
          </cell>
          <cell r="Q32">
            <v>2.5663</v>
          </cell>
        </row>
        <row r="33">
          <cell r="K33">
            <v>34.01</v>
          </cell>
          <cell r="Q33">
            <v>2.5617999999999999</v>
          </cell>
        </row>
        <row r="34">
          <cell r="K34">
            <v>34.26</v>
          </cell>
          <cell r="Q34">
            <v>2.5806</v>
          </cell>
        </row>
        <row r="35">
          <cell r="K35">
            <v>34.42</v>
          </cell>
          <cell r="Q35">
            <v>2.5926999999999998</v>
          </cell>
        </row>
        <row r="36">
          <cell r="K36">
            <v>34.33</v>
          </cell>
          <cell r="Q36">
            <v>2.5859000000000001</v>
          </cell>
        </row>
        <row r="37">
          <cell r="K37">
            <v>34.049999999999997</v>
          </cell>
          <cell r="Q37">
            <v>2.5648</v>
          </cell>
        </row>
        <row r="38">
          <cell r="K38">
            <v>34.26</v>
          </cell>
          <cell r="Q38">
            <v>2.5806</v>
          </cell>
        </row>
        <row r="39">
          <cell r="K39">
            <v>34.549999999999997</v>
          </cell>
          <cell r="Q39">
            <v>2.6025</v>
          </cell>
        </row>
        <row r="40">
          <cell r="K40">
            <v>34.659999999999997</v>
          </cell>
          <cell r="Q40">
            <v>2.6107999999999998</v>
          </cell>
        </row>
        <row r="41">
          <cell r="K41">
            <v>34.22</v>
          </cell>
          <cell r="Q41">
            <v>2.5775999999999999</v>
          </cell>
        </row>
        <row r="42">
          <cell r="K42">
            <v>34.549999999999997</v>
          </cell>
          <cell r="Q42">
            <v>2.6025</v>
          </cell>
        </row>
        <row r="43">
          <cell r="K43">
            <v>34.4</v>
          </cell>
          <cell r="Q43">
            <v>2.5912000000000002</v>
          </cell>
        </row>
        <row r="44">
          <cell r="K44">
            <v>34.57</v>
          </cell>
          <cell r="Q44">
            <v>2.6040000000000001</v>
          </cell>
        </row>
        <row r="45">
          <cell r="K45">
            <v>34.07</v>
          </cell>
          <cell r="Q45">
            <v>2.5663</v>
          </cell>
        </row>
        <row r="46">
          <cell r="K46">
            <v>33.869999999999997</v>
          </cell>
          <cell r="Q46">
            <v>2.5512999999999999</v>
          </cell>
        </row>
        <row r="47">
          <cell r="K47">
            <v>33.729999999999997</v>
          </cell>
          <cell r="Q47">
            <v>2.5407000000000002</v>
          </cell>
        </row>
        <row r="48">
          <cell r="K48">
            <v>33.9</v>
          </cell>
          <cell r="Q48">
            <v>2.5535000000000001</v>
          </cell>
        </row>
        <row r="49">
          <cell r="K49">
            <v>34.11</v>
          </cell>
          <cell r="Q49">
            <v>2.5693000000000001</v>
          </cell>
        </row>
        <row r="50">
          <cell r="K50">
            <v>33.93</v>
          </cell>
          <cell r="Q50">
            <v>2.5558000000000001</v>
          </cell>
        </row>
        <row r="51">
          <cell r="K51">
            <v>33.72</v>
          </cell>
          <cell r="Q51">
            <v>2.54</v>
          </cell>
        </row>
        <row r="52">
          <cell r="K52">
            <v>33.700000000000003</v>
          </cell>
          <cell r="Q52">
            <v>2.5384000000000002</v>
          </cell>
        </row>
        <row r="53">
          <cell r="K53">
            <v>33.67</v>
          </cell>
          <cell r="Q53">
            <v>2.5362</v>
          </cell>
        </row>
        <row r="54">
          <cell r="K54">
            <v>33.24</v>
          </cell>
          <cell r="Q54">
            <v>2.5038</v>
          </cell>
        </row>
        <row r="55">
          <cell r="K55">
            <v>33.159999999999997</v>
          </cell>
          <cell r="Q55">
            <v>2.4977999999999998</v>
          </cell>
        </row>
        <row r="56">
          <cell r="K56">
            <v>33.21</v>
          </cell>
          <cell r="Q56">
            <v>2.5015000000000001</v>
          </cell>
        </row>
        <row r="57">
          <cell r="K57">
            <v>32.880000000000003</v>
          </cell>
          <cell r="Q57">
            <v>2.4767000000000001</v>
          </cell>
        </row>
        <row r="58">
          <cell r="K58">
            <v>32.93</v>
          </cell>
          <cell r="Q58">
            <v>2.4803999999999999</v>
          </cell>
        </row>
        <row r="59">
          <cell r="K59">
            <v>33.270000000000003</v>
          </cell>
          <cell r="Q59">
            <v>2.5061</v>
          </cell>
        </row>
        <row r="60">
          <cell r="K60">
            <v>32.96</v>
          </cell>
          <cell r="Q60">
            <v>2.4470000000000001</v>
          </cell>
        </row>
        <row r="61">
          <cell r="K61">
            <v>33.33</v>
          </cell>
          <cell r="Q61">
            <v>2.4744999999999999</v>
          </cell>
        </row>
        <row r="62">
          <cell r="K62">
            <v>33.31</v>
          </cell>
          <cell r="Q62">
            <v>2.4729999999999999</v>
          </cell>
        </row>
        <row r="63">
          <cell r="K63">
            <v>33.5</v>
          </cell>
          <cell r="Q63">
            <v>2.4870999999999999</v>
          </cell>
        </row>
        <row r="64">
          <cell r="K64">
            <v>33.299999999999997</v>
          </cell>
          <cell r="Q64">
            <v>2.4722</v>
          </cell>
        </row>
        <row r="65">
          <cell r="K65">
            <v>33.450000000000003</v>
          </cell>
          <cell r="Q65">
            <v>2.4834000000000001</v>
          </cell>
        </row>
        <row r="66">
          <cell r="K66">
            <v>33.26</v>
          </cell>
          <cell r="Q66">
            <v>2.4693000000000001</v>
          </cell>
        </row>
        <row r="67">
          <cell r="K67">
            <v>33.06</v>
          </cell>
          <cell r="Q67">
            <v>2.4544000000000001</v>
          </cell>
        </row>
        <row r="68">
          <cell r="K68">
            <v>32.67</v>
          </cell>
          <cell r="Q68">
            <v>2.4255</v>
          </cell>
        </row>
        <row r="69">
          <cell r="K69">
            <v>32.11</v>
          </cell>
          <cell r="Q69">
            <v>2.3839000000000001</v>
          </cell>
        </row>
        <row r="70">
          <cell r="K70">
            <v>32.36</v>
          </cell>
          <cell r="Q70">
            <v>2.4024000000000001</v>
          </cell>
        </row>
        <row r="71">
          <cell r="K71">
            <v>32.46</v>
          </cell>
          <cell r="Q71">
            <v>2.4098999999999999</v>
          </cell>
        </row>
        <row r="72">
          <cell r="K72">
            <v>32.880000000000003</v>
          </cell>
          <cell r="Q72">
            <v>2.4409999999999998</v>
          </cell>
        </row>
        <row r="73">
          <cell r="K73">
            <v>32.479999999999997</v>
          </cell>
          <cell r="Q73">
            <v>2.4113000000000002</v>
          </cell>
        </row>
        <row r="74">
          <cell r="K74">
            <v>32.25</v>
          </cell>
          <cell r="Q74">
            <v>2.3942999999999999</v>
          </cell>
        </row>
        <row r="75">
          <cell r="K75">
            <v>32.619999999999997</v>
          </cell>
          <cell r="Q75">
            <v>2.4217</v>
          </cell>
        </row>
        <row r="76">
          <cell r="K76">
            <v>32.700000000000003</v>
          </cell>
          <cell r="Q76">
            <v>2.4277000000000002</v>
          </cell>
        </row>
        <row r="77">
          <cell r="K77">
            <v>32.68</v>
          </cell>
          <cell r="Q77">
            <v>2.4262000000000001</v>
          </cell>
        </row>
        <row r="78">
          <cell r="K78">
            <v>32.65</v>
          </cell>
          <cell r="Q78">
            <v>2.4239999999999999</v>
          </cell>
        </row>
        <row r="79">
          <cell r="K79">
            <v>33.020000000000003</v>
          </cell>
          <cell r="Q79">
            <v>2.4514</v>
          </cell>
        </row>
        <row r="80">
          <cell r="K80">
            <v>32.69</v>
          </cell>
          <cell r="Q80">
            <v>2.4268999999999998</v>
          </cell>
        </row>
        <row r="81">
          <cell r="K81">
            <v>32.56</v>
          </cell>
          <cell r="Q81">
            <v>2.4173</v>
          </cell>
        </row>
        <row r="82">
          <cell r="K82">
            <v>32.6</v>
          </cell>
          <cell r="Q82">
            <v>2.4203000000000001</v>
          </cell>
        </row>
        <row r="83">
          <cell r="K83">
            <v>32.729999999999997</v>
          </cell>
          <cell r="Q83">
            <v>2.4298999999999999</v>
          </cell>
        </row>
        <row r="84">
          <cell r="K84">
            <v>32.799999999999997</v>
          </cell>
          <cell r="Q84">
            <v>2.4350999999999998</v>
          </cell>
        </row>
        <row r="85">
          <cell r="K85">
            <v>32.69</v>
          </cell>
          <cell r="Q85">
            <v>2.4268999999999998</v>
          </cell>
        </row>
        <row r="86">
          <cell r="K86">
            <v>32.340000000000003</v>
          </cell>
          <cell r="Q86">
            <v>2.4009999999999998</v>
          </cell>
        </row>
        <row r="87">
          <cell r="K87">
            <v>32.28</v>
          </cell>
          <cell r="Q87">
            <v>2.3965000000000001</v>
          </cell>
        </row>
        <row r="88">
          <cell r="K88">
            <v>32.67</v>
          </cell>
          <cell r="Q88">
            <v>2.4255</v>
          </cell>
        </row>
        <row r="89">
          <cell r="K89">
            <v>32.5</v>
          </cell>
          <cell r="Q89">
            <v>2.4127999999999998</v>
          </cell>
        </row>
        <row r="90">
          <cell r="K90">
            <v>32.82</v>
          </cell>
          <cell r="Q90">
            <v>2.4365999999999999</v>
          </cell>
        </row>
        <row r="91">
          <cell r="K91">
            <v>33.200000000000003</v>
          </cell>
          <cell r="Q91">
            <v>2.4647999999999999</v>
          </cell>
        </row>
        <row r="92">
          <cell r="K92">
            <v>33.71</v>
          </cell>
          <cell r="Q92">
            <v>2.5026999999999999</v>
          </cell>
        </row>
        <row r="93">
          <cell r="K93">
            <v>33.92</v>
          </cell>
          <cell r="Q93">
            <v>2.5183</v>
          </cell>
        </row>
        <row r="94">
          <cell r="K94">
            <v>34</v>
          </cell>
          <cell r="Q94">
            <v>2.5242</v>
          </cell>
        </row>
        <row r="95">
          <cell r="K95">
            <v>33.96</v>
          </cell>
          <cell r="Q95">
            <v>2.5211999999999999</v>
          </cell>
        </row>
        <row r="96">
          <cell r="K96">
            <v>33.96</v>
          </cell>
          <cell r="Q96">
            <v>2.5211999999999999</v>
          </cell>
        </row>
        <row r="97">
          <cell r="K97">
            <v>33.79</v>
          </cell>
          <cell r="Q97">
            <v>2.5085999999999999</v>
          </cell>
        </row>
        <row r="98">
          <cell r="K98">
            <v>33.85</v>
          </cell>
          <cell r="Q98">
            <v>2.5131000000000001</v>
          </cell>
        </row>
        <row r="99">
          <cell r="K99">
            <v>33.840000000000003</v>
          </cell>
          <cell r="Q99">
            <v>2.5123000000000002</v>
          </cell>
        </row>
        <row r="100">
          <cell r="K100">
            <v>33.93</v>
          </cell>
          <cell r="Q100">
            <v>2.5190000000000001</v>
          </cell>
        </row>
        <row r="101">
          <cell r="K101">
            <v>34.19</v>
          </cell>
          <cell r="Q101">
            <v>2.5383</v>
          </cell>
        </row>
        <row r="102">
          <cell r="K102">
            <v>34.270000000000003</v>
          </cell>
          <cell r="Q102">
            <v>2.5442</v>
          </cell>
        </row>
        <row r="103">
          <cell r="K103">
            <v>34.06</v>
          </cell>
          <cell r="Q103">
            <v>2.5286</v>
          </cell>
        </row>
        <row r="104">
          <cell r="K104">
            <v>34.14</v>
          </cell>
          <cell r="Q104">
            <v>2.5346000000000002</v>
          </cell>
        </row>
        <row r="105">
          <cell r="K105">
            <v>33.97</v>
          </cell>
          <cell r="Q105">
            <v>2.5219999999999998</v>
          </cell>
        </row>
        <row r="106">
          <cell r="K106">
            <v>33.950000000000003</v>
          </cell>
          <cell r="Q106">
            <v>2.5205000000000002</v>
          </cell>
        </row>
        <row r="107">
          <cell r="K107">
            <v>34.04</v>
          </cell>
          <cell r="Q107">
            <v>2.5272000000000001</v>
          </cell>
        </row>
        <row r="108">
          <cell r="K108">
            <v>34.01</v>
          </cell>
          <cell r="Q108">
            <v>2.5249000000000001</v>
          </cell>
        </row>
        <row r="109">
          <cell r="K109">
            <v>34.43</v>
          </cell>
          <cell r="Q109">
            <v>2.5560999999999998</v>
          </cell>
        </row>
        <row r="110">
          <cell r="K110">
            <v>34.67</v>
          </cell>
          <cell r="Q110">
            <v>2.5739000000000001</v>
          </cell>
        </row>
        <row r="111">
          <cell r="K111">
            <v>34.840000000000003</v>
          </cell>
          <cell r="Q111">
            <v>2.5865999999999998</v>
          </cell>
        </row>
        <row r="112">
          <cell r="K112">
            <v>34.78</v>
          </cell>
          <cell r="Q112">
            <v>2.5821000000000001</v>
          </cell>
        </row>
        <row r="113">
          <cell r="K113">
            <v>34.85</v>
          </cell>
          <cell r="Q113">
            <v>2.5872999999999999</v>
          </cell>
        </row>
        <row r="114">
          <cell r="K114">
            <v>34.869999999999997</v>
          </cell>
          <cell r="Q114">
            <v>2.5888</v>
          </cell>
        </row>
        <row r="115">
          <cell r="K115">
            <v>34.85</v>
          </cell>
          <cell r="Q115">
            <v>2.5872999999999999</v>
          </cell>
        </row>
        <row r="116">
          <cell r="K116">
            <v>35.020000000000003</v>
          </cell>
          <cell r="Q116">
            <v>2.5998999999999999</v>
          </cell>
        </row>
        <row r="117">
          <cell r="K117">
            <v>34.44</v>
          </cell>
          <cell r="Q117">
            <v>2.5569000000000002</v>
          </cell>
        </row>
        <row r="118">
          <cell r="K118">
            <v>34.4</v>
          </cell>
          <cell r="Q118">
            <v>2.5539000000000001</v>
          </cell>
        </row>
        <row r="119">
          <cell r="K119">
            <v>34.89</v>
          </cell>
          <cell r="Q119">
            <v>2.5903</v>
          </cell>
        </row>
        <row r="120">
          <cell r="K120">
            <v>35.44</v>
          </cell>
          <cell r="Q120">
            <v>2.6311</v>
          </cell>
        </row>
        <row r="121">
          <cell r="K121">
            <v>35.340000000000003</v>
          </cell>
          <cell r="Q121">
            <v>2.6236999999999999</v>
          </cell>
        </row>
        <row r="122">
          <cell r="K122">
            <v>35.479999999999997</v>
          </cell>
          <cell r="Q122">
            <v>2.6341000000000001</v>
          </cell>
        </row>
        <row r="123">
          <cell r="K123">
            <v>35.299999999999997</v>
          </cell>
          <cell r="Q123">
            <v>2.6206999999999998</v>
          </cell>
        </row>
        <row r="124">
          <cell r="K124">
            <v>35.5</v>
          </cell>
          <cell r="Q124">
            <v>2.5907</v>
          </cell>
        </row>
        <row r="125">
          <cell r="K125">
            <v>35.71</v>
          </cell>
          <cell r="Q125">
            <v>2.6059999999999999</v>
          </cell>
        </row>
        <row r="126">
          <cell r="K126">
            <v>36.1</v>
          </cell>
          <cell r="Q126">
            <v>2.6345000000000001</v>
          </cell>
        </row>
        <row r="127">
          <cell r="K127">
            <v>36.29</v>
          </cell>
          <cell r="Q127">
            <v>2.6484000000000001</v>
          </cell>
        </row>
        <row r="128">
          <cell r="K128">
            <v>36.14</v>
          </cell>
          <cell r="Q128">
            <v>2.6374</v>
          </cell>
        </row>
        <row r="129">
          <cell r="K129">
            <v>36.159999999999997</v>
          </cell>
          <cell r="Q129">
            <v>2.6389</v>
          </cell>
        </row>
        <row r="130">
          <cell r="K130">
            <v>36.299999999999997</v>
          </cell>
          <cell r="Q130">
            <v>2.6490999999999998</v>
          </cell>
        </row>
        <row r="131">
          <cell r="K131">
            <v>36.17</v>
          </cell>
          <cell r="Q131">
            <v>2.6396000000000002</v>
          </cell>
        </row>
        <row r="132">
          <cell r="K132">
            <v>36.22</v>
          </cell>
          <cell r="Q132">
            <v>2.6433</v>
          </cell>
        </row>
        <row r="133">
          <cell r="K133">
            <v>35.979999999999997</v>
          </cell>
          <cell r="Q133">
            <v>2.6257999999999999</v>
          </cell>
        </row>
        <row r="134">
          <cell r="K134">
            <v>35.56</v>
          </cell>
          <cell r="Q134">
            <v>2.5951</v>
          </cell>
        </row>
        <row r="135">
          <cell r="K135">
            <v>35.56</v>
          </cell>
          <cell r="Q135">
            <v>2.5951</v>
          </cell>
        </row>
        <row r="136">
          <cell r="K136">
            <v>35.56</v>
          </cell>
          <cell r="Q136">
            <v>2.5951</v>
          </cell>
        </row>
        <row r="137">
          <cell r="K137">
            <v>35.28</v>
          </cell>
          <cell r="Q137">
            <v>2.5747</v>
          </cell>
        </row>
        <row r="138">
          <cell r="K138">
            <v>35.47</v>
          </cell>
          <cell r="Q138">
            <v>2.5884999999999998</v>
          </cell>
        </row>
        <row r="139">
          <cell r="K139">
            <v>35.53</v>
          </cell>
          <cell r="Q139">
            <v>2.5929000000000002</v>
          </cell>
        </row>
        <row r="140">
          <cell r="K140">
            <v>35.42</v>
          </cell>
          <cell r="Q140">
            <v>2.5849000000000002</v>
          </cell>
        </row>
        <row r="141">
          <cell r="K141">
            <v>35.61</v>
          </cell>
          <cell r="Q141">
            <v>2.5988000000000002</v>
          </cell>
        </row>
        <row r="142">
          <cell r="K142">
            <v>35.590000000000003</v>
          </cell>
          <cell r="Q142">
            <v>2.5973000000000002</v>
          </cell>
        </row>
        <row r="143">
          <cell r="K143">
            <v>35.21</v>
          </cell>
          <cell r="Q143">
            <v>2.5695999999999999</v>
          </cell>
        </row>
        <row r="144">
          <cell r="K144">
            <v>35.200000000000003</v>
          </cell>
          <cell r="Q144">
            <v>2.5688</v>
          </cell>
        </row>
        <row r="145">
          <cell r="K145">
            <v>35.11</v>
          </cell>
          <cell r="Q145">
            <v>2.5623</v>
          </cell>
        </row>
        <row r="146">
          <cell r="K146">
            <v>34.9</v>
          </cell>
          <cell r="Q146">
            <v>2.5468999999999999</v>
          </cell>
        </row>
        <row r="147">
          <cell r="K147">
            <v>34.71</v>
          </cell>
          <cell r="Q147">
            <v>2.5331000000000001</v>
          </cell>
        </row>
        <row r="148">
          <cell r="K148">
            <v>34.770000000000003</v>
          </cell>
          <cell r="Q148">
            <v>2.5373999999999999</v>
          </cell>
        </row>
        <row r="149">
          <cell r="K149">
            <v>35.270000000000003</v>
          </cell>
          <cell r="Q149">
            <v>2.5739000000000001</v>
          </cell>
        </row>
        <row r="150">
          <cell r="K150">
            <v>35.54</v>
          </cell>
          <cell r="Q150">
            <v>2.5935999999999999</v>
          </cell>
        </row>
        <row r="151">
          <cell r="K151">
            <v>35.58</v>
          </cell>
          <cell r="Q151">
            <v>2.5966</v>
          </cell>
        </row>
        <row r="152">
          <cell r="K152">
            <v>35.29</v>
          </cell>
          <cell r="Q152">
            <v>2.5754000000000001</v>
          </cell>
        </row>
        <row r="153">
          <cell r="K153">
            <v>35.17</v>
          </cell>
          <cell r="Q153">
            <v>2.5666000000000002</v>
          </cell>
        </row>
        <row r="154">
          <cell r="K154">
            <v>35.36</v>
          </cell>
          <cell r="Q154">
            <v>2.5804999999999998</v>
          </cell>
        </row>
        <row r="155">
          <cell r="K155">
            <v>35.590000000000003</v>
          </cell>
          <cell r="Q155">
            <v>2.5973000000000002</v>
          </cell>
        </row>
        <row r="156">
          <cell r="K156">
            <v>35.79</v>
          </cell>
          <cell r="Q156">
            <v>2.6118999999999999</v>
          </cell>
        </row>
        <row r="157">
          <cell r="K157">
            <v>35.96</v>
          </cell>
          <cell r="Q157">
            <v>2.6242999999999999</v>
          </cell>
        </row>
        <row r="158">
          <cell r="K158">
            <v>36.25</v>
          </cell>
          <cell r="Q158">
            <v>2.6455000000000002</v>
          </cell>
        </row>
        <row r="159">
          <cell r="K159">
            <v>35.979999999999997</v>
          </cell>
          <cell r="Q159">
            <v>2.6257999999999999</v>
          </cell>
        </row>
        <row r="160">
          <cell r="K160">
            <v>35.799999999999997</v>
          </cell>
          <cell r="Q160">
            <v>2.6126</v>
          </cell>
        </row>
        <row r="161">
          <cell r="K161">
            <v>35.99</v>
          </cell>
          <cell r="Q161">
            <v>2.6265000000000001</v>
          </cell>
        </row>
        <row r="162">
          <cell r="K162">
            <v>35.69</v>
          </cell>
          <cell r="Q162">
            <v>2.6046</v>
          </cell>
        </row>
        <row r="163">
          <cell r="K163">
            <v>35.450000000000003</v>
          </cell>
          <cell r="Q163">
            <v>2.5871</v>
          </cell>
        </row>
        <row r="164">
          <cell r="K164">
            <v>35.200000000000003</v>
          </cell>
          <cell r="Q164">
            <v>2.5688</v>
          </cell>
        </row>
        <row r="165">
          <cell r="K165">
            <v>35.35</v>
          </cell>
          <cell r="Q165">
            <v>2.5798000000000001</v>
          </cell>
        </row>
        <row r="166">
          <cell r="K166">
            <v>35.28</v>
          </cell>
          <cell r="Q166">
            <v>2.5747</v>
          </cell>
        </row>
        <row r="167">
          <cell r="K167">
            <v>35.28</v>
          </cell>
          <cell r="Q167">
            <v>2.5747</v>
          </cell>
        </row>
        <row r="168">
          <cell r="K168">
            <v>35.39</v>
          </cell>
          <cell r="Q168">
            <v>2.5827</v>
          </cell>
        </row>
        <row r="169">
          <cell r="K169">
            <v>35.270000000000003</v>
          </cell>
          <cell r="Q169">
            <v>2.5739000000000001</v>
          </cell>
        </row>
        <row r="170">
          <cell r="K170">
            <v>35.11</v>
          </cell>
          <cell r="Q170">
            <v>2.5623</v>
          </cell>
        </row>
        <row r="171">
          <cell r="K171">
            <v>35.159999999999997</v>
          </cell>
          <cell r="Q171">
            <v>2.5659000000000001</v>
          </cell>
        </row>
        <row r="172">
          <cell r="K172">
            <v>35.270000000000003</v>
          </cell>
          <cell r="Q172">
            <v>2.5739000000000001</v>
          </cell>
        </row>
        <row r="173">
          <cell r="K173">
            <v>35.22</v>
          </cell>
          <cell r="Q173">
            <v>2.5703</v>
          </cell>
        </row>
        <row r="174">
          <cell r="K174">
            <v>35.64</v>
          </cell>
          <cell r="Q174">
            <v>2.6009000000000002</v>
          </cell>
        </row>
        <row r="175">
          <cell r="K175">
            <v>35.5</v>
          </cell>
          <cell r="Q175">
            <v>2.5907</v>
          </cell>
        </row>
        <row r="176">
          <cell r="K176">
            <v>36.21</v>
          </cell>
          <cell r="Q176">
            <v>2.6425000000000001</v>
          </cell>
        </row>
        <row r="177">
          <cell r="K177">
            <v>37.36</v>
          </cell>
          <cell r="Q177">
            <v>2.7265000000000001</v>
          </cell>
        </row>
        <row r="178">
          <cell r="K178">
            <v>38</v>
          </cell>
          <cell r="Q178">
            <v>2.7732000000000001</v>
          </cell>
        </row>
        <row r="179">
          <cell r="K179">
            <v>38.01</v>
          </cell>
          <cell r="Q179">
            <v>2.7738999999999998</v>
          </cell>
        </row>
        <row r="180">
          <cell r="K180">
            <v>38.15</v>
          </cell>
          <cell r="Q180">
            <v>2.7841</v>
          </cell>
        </row>
        <row r="181">
          <cell r="K181">
            <v>37.770000000000003</v>
          </cell>
          <cell r="Q181">
            <v>2.7564000000000002</v>
          </cell>
        </row>
        <row r="182">
          <cell r="K182">
            <v>37.57</v>
          </cell>
          <cell r="Q182">
            <v>2.7418</v>
          </cell>
        </row>
        <row r="183">
          <cell r="K183">
            <v>37.71</v>
          </cell>
          <cell r="Q183">
            <v>2.7519999999999998</v>
          </cell>
        </row>
        <row r="184">
          <cell r="K184">
            <v>37.79</v>
          </cell>
          <cell r="Q184">
            <v>2.7578</v>
          </cell>
        </row>
        <row r="185">
          <cell r="K185">
            <v>37.479999999999997</v>
          </cell>
          <cell r="Q185">
            <v>2.7351999999999999</v>
          </cell>
        </row>
        <row r="186">
          <cell r="K186">
            <v>37.21</v>
          </cell>
          <cell r="Q186">
            <v>2.7155</v>
          </cell>
        </row>
        <row r="187">
          <cell r="K187">
            <v>37.97</v>
          </cell>
          <cell r="Q187">
            <v>2.5480999999999998</v>
          </cell>
        </row>
        <row r="188">
          <cell r="K188">
            <v>37.75</v>
          </cell>
          <cell r="Q188">
            <v>2.5333999999999999</v>
          </cell>
        </row>
        <row r="189">
          <cell r="K189">
            <v>37.56</v>
          </cell>
          <cell r="Q189">
            <v>2.5206</v>
          </cell>
        </row>
        <row r="190">
          <cell r="K190">
            <v>37.549999999999997</v>
          </cell>
          <cell r="Q190">
            <v>2.52</v>
          </cell>
        </row>
        <row r="191">
          <cell r="K191">
            <v>37.549999999999997</v>
          </cell>
          <cell r="Q191">
            <v>2.52</v>
          </cell>
        </row>
        <row r="192">
          <cell r="K192">
            <v>37.56</v>
          </cell>
          <cell r="Q192">
            <v>2.5206</v>
          </cell>
        </row>
        <row r="193">
          <cell r="K193">
            <v>37.92</v>
          </cell>
          <cell r="Q193">
            <v>2.5448</v>
          </cell>
        </row>
        <row r="194">
          <cell r="K194">
            <v>37.89</v>
          </cell>
          <cell r="Q194">
            <v>2.5428000000000002</v>
          </cell>
        </row>
        <row r="195">
          <cell r="K195">
            <v>38.11</v>
          </cell>
          <cell r="Q195">
            <v>2.5575000000000001</v>
          </cell>
        </row>
        <row r="196">
          <cell r="K196">
            <v>37.979999999999997</v>
          </cell>
          <cell r="Q196">
            <v>2.5488</v>
          </cell>
        </row>
        <row r="197">
          <cell r="K197">
            <v>38</v>
          </cell>
          <cell r="Q197">
            <v>2.5501999999999998</v>
          </cell>
        </row>
        <row r="198">
          <cell r="K198">
            <v>36.950000000000003</v>
          </cell>
          <cell r="Q198">
            <v>2.4796999999999998</v>
          </cell>
        </row>
        <row r="199">
          <cell r="K199">
            <v>36.75</v>
          </cell>
          <cell r="Q199">
            <v>2.4662999999999999</v>
          </cell>
        </row>
        <row r="200">
          <cell r="K200">
            <v>36.549999999999997</v>
          </cell>
          <cell r="Q200">
            <v>2.4527999999999999</v>
          </cell>
        </row>
        <row r="201">
          <cell r="K201">
            <v>36.64</v>
          </cell>
          <cell r="Q201">
            <v>2.4588999999999999</v>
          </cell>
        </row>
        <row r="202">
          <cell r="K202">
            <v>36.340000000000003</v>
          </cell>
          <cell r="Q202">
            <v>2.4386999999999999</v>
          </cell>
        </row>
        <row r="203">
          <cell r="K203">
            <v>36.07</v>
          </cell>
          <cell r="Q203">
            <v>2.4205999999999999</v>
          </cell>
        </row>
        <row r="204">
          <cell r="K204">
            <v>36.19</v>
          </cell>
          <cell r="Q204">
            <v>2.4287000000000001</v>
          </cell>
        </row>
        <row r="205">
          <cell r="K205">
            <v>36.03</v>
          </cell>
          <cell r="Q205">
            <v>2.4178999999999999</v>
          </cell>
        </row>
        <row r="206">
          <cell r="K206">
            <v>36.049999999999997</v>
          </cell>
          <cell r="Q206">
            <v>2.4192999999999998</v>
          </cell>
        </row>
        <row r="207">
          <cell r="K207">
            <v>36.229999999999997</v>
          </cell>
          <cell r="Q207">
            <v>2.4314</v>
          </cell>
        </row>
        <row r="208">
          <cell r="K208">
            <v>36.270000000000003</v>
          </cell>
          <cell r="Q208">
            <v>2.4340999999999999</v>
          </cell>
        </row>
        <row r="209">
          <cell r="K209">
            <v>36.369999999999997</v>
          </cell>
          <cell r="Q209">
            <v>2.4407999999999999</v>
          </cell>
        </row>
        <row r="210">
          <cell r="K210">
            <v>36.31</v>
          </cell>
          <cell r="Q210">
            <v>2.4367000000000001</v>
          </cell>
        </row>
        <row r="211">
          <cell r="K211">
            <v>36.1</v>
          </cell>
          <cell r="Q211">
            <v>2.4226000000000001</v>
          </cell>
        </row>
        <row r="212">
          <cell r="K212">
            <v>35.74</v>
          </cell>
          <cell r="Q212">
            <v>2.3984999999999999</v>
          </cell>
        </row>
        <row r="213">
          <cell r="K213">
            <v>35.53</v>
          </cell>
          <cell r="Q213">
            <v>2.3843999999999999</v>
          </cell>
        </row>
        <row r="214">
          <cell r="K214">
            <v>35.64</v>
          </cell>
          <cell r="Q214">
            <v>2.3917999999999999</v>
          </cell>
        </row>
        <row r="215">
          <cell r="K215">
            <v>35.770000000000003</v>
          </cell>
          <cell r="Q215">
            <v>2.4005000000000001</v>
          </cell>
        </row>
        <row r="216">
          <cell r="K216">
            <v>36.47</v>
          </cell>
          <cell r="Q216">
            <v>2.4474999999999998</v>
          </cell>
        </row>
        <row r="217">
          <cell r="K217">
            <v>36.14</v>
          </cell>
          <cell r="Q217">
            <v>2.4253</v>
          </cell>
        </row>
        <row r="218">
          <cell r="K218">
            <v>35.869999999999997</v>
          </cell>
          <cell r="Q218">
            <v>2.4072</v>
          </cell>
        </row>
        <row r="219">
          <cell r="K219">
            <v>36.11</v>
          </cell>
          <cell r="Q219">
            <v>2.4232999999999998</v>
          </cell>
        </row>
        <row r="220">
          <cell r="K220">
            <v>35.909999999999997</v>
          </cell>
          <cell r="Q220">
            <v>2.4098999999999999</v>
          </cell>
        </row>
        <row r="221">
          <cell r="K221">
            <v>35.4</v>
          </cell>
          <cell r="Q221">
            <v>2.3757000000000001</v>
          </cell>
        </row>
        <row r="222">
          <cell r="K222">
            <v>35.1</v>
          </cell>
          <cell r="Q222">
            <v>2.3555000000000001</v>
          </cell>
        </row>
        <row r="223">
          <cell r="K223">
            <v>35.340000000000003</v>
          </cell>
          <cell r="Q223">
            <v>2.3715999999999999</v>
          </cell>
        </row>
        <row r="224">
          <cell r="K224">
            <v>34.659999999999997</v>
          </cell>
          <cell r="Q224">
            <v>2.3260000000000001</v>
          </cell>
        </row>
        <row r="225">
          <cell r="K225">
            <v>34.909999999999997</v>
          </cell>
          <cell r="Q225">
            <v>2.3428</v>
          </cell>
        </row>
        <row r="226">
          <cell r="K226">
            <v>35</v>
          </cell>
          <cell r="Q226">
            <v>2.3488000000000002</v>
          </cell>
        </row>
        <row r="227">
          <cell r="K227">
            <v>34.869999999999997</v>
          </cell>
          <cell r="Q227">
            <v>2.3401000000000001</v>
          </cell>
        </row>
        <row r="228">
          <cell r="K228">
            <v>34.549999999999997</v>
          </cell>
          <cell r="Q228">
            <v>2.3186</v>
          </cell>
        </row>
        <row r="229">
          <cell r="K229">
            <v>34.72</v>
          </cell>
          <cell r="Q229">
            <v>2.33</v>
          </cell>
        </row>
        <row r="230">
          <cell r="K230">
            <v>34.33</v>
          </cell>
          <cell r="Q230">
            <v>2.3039000000000001</v>
          </cell>
        </row>
        <row r="231">
          <cell r="K231">
            <v>34.450000000000003</v>
          </cell>
          <cell r="Q231">
            <v>2.3119000000000001</v>
          </cell>
        </row>
        <row r="232">
          <cell r="K232">
            <v>34.32</v>
          </cell>
          <cell r="Q232">
            <v>2.3031999999999999</v>
          </cell>
        </row>
        <row r="233">
          <cell r="K233">
            <v>34.44</v>
          </cell>
          <cell r="Q233">
            <v>2.3111999999999999</v>
          </cell>
        </row>
        <row r="234">
          <cell r="K234">
            <v>34.090000000000003</v>
          </cell>
          <cell r="Q234">
            <v>2.2877999999999998</v>
          </cell>
        </row>
        <row r="235">
          <cell r="K235">
            <v>34.31</v>
          </cell>
          <cell r="Q235">
            <v>2.3025000000000002</v>
          </cell>
        </row>
        <row r="236">
          <cell r="K236">
            <v>34.520000000000003</v>
          </cell>
          <cell r="Q236">
            <v>2.3166000000000002</v>
          </cell>
        </row>
        <row r="237">
          <cell r="K237">
            <v>34.36</v>
          </cell>
          <cell r="Q237">
            <v>2.3058999999999998</v>
          </cell>
        </row>
        <row r="238">
          <cell r="K238">
            <v>34.67</v>
          </cell>
          <cell r="Q238">
            <v>2.3267000000000002</v>
          </cell>
        </row>
        <row r="239">
          <cell r="K239">
            <v>34.770000000000003</v>
          </cell>
          <cell r="Q239">
            <v>2.3334000000000001</v>
          </cell>
        </row>
        <row r="240">
          <cell r="K240">
            <v>35.479999999999997</v>
          </cell>
          <cell r="Q240">
            <v>2.3809999999999998</v>
          </cell>
        </row>
        <row r="241">
          <cell r="K241">
            <v>35.81</v>
          </cell>
          <cell r="Q241">
            <v>2.4032</v>
          </cell>
        </row>
        <row r="242">
          <cell r="K242">
            <v>35.82</v>
          </cell>
          <cell r="Q242">
            <v>2.4039000000000001</v>
          </cell>
        </row>
        <row r="243">
          <cell r="K243">
            <v>36</v>
          </cell>
          <cell r="Q243">
            <v>2.4159000000000002</v>
          </cell>
        </row>
        <row r="244">
          <cell r="K244">
            <v>35.79</v>
          </cell>
          <cell r="Q244">
            <v>2.4018000000000002</v>
          </cell>
        </row>
        <row r="245">
          <cell r="K245">
            <v>35.549999999999997</v>
          </cell>
          <cell r="Q245">
            <v>2.3856999999999999</v>
          </cell>
        </row>
        <row r="246">
          <cell r="K246">
            <v>35.549999999999997</v>
          </cell>
          <cell r="Q246">
            <v>2.3856999999999999</v>
          </cell>
        </row>
        <row r="247">
          <cell r="K247">
            <v>35.36</v>
          </cell>
          <cell r="Q247">
            <v>2.3730000000000002</v>
          </cell>
        </row>
        <row r="248">
          <cell r="K248">
            <v>35.36</v>
          </cell>
          <cell r="Q248">
            <v>2.3481000000000001</v>
          </cell>
        </row>
        <row r="249">
          <cell r="K249">
            <v>35.32</v>
          </cell>
          <cell r="Q249">
            <v>2.3454000000000002</v>
          </cell>
        </row>
        <row r="250">
          <cell r="K250">
            <v>35.11</v>
          </cell>
          <cell r="Q250">
            <v>2.3315000000000001</v>
          </cell>
        </row>
        <row r="251">
          <cell r="K251">
            <v>35.020000000000003</v>
          </cell>
          <cell r="Q251">
            <v>2.3254999999999999</v>
          </cell>
        </row>
        <row r="252">
          <cell r="K252">
            <v>34.78</v>
          </cell>
          <cell r="Q252">
            <v>2.3094999999999999</v>
          </cell>
        </row>
        <row r="253">
          <cell r="K253">
            <v>34.880000000000003</v>
          </cell>
          <cell r="Q253">
            <v>2.3161999999999998</v>
          </cell>
        </row>
        <row r="254">
          <cell r="K254">
            <v>34.950000000000003</v>
          </cell>
          <cell r="Q254">
            <v>2.3208000000000002</v>
          </cell>
        </row>
        <row r="255">
          <cell r="K255">
            <v>35.18</v>
          </cell>
          <cell r="Q255">
            <v>2.3361000000000001</v>
          </cell>
        </row>
        <row r="256">
          <cell r="K256">
            <v>35.380000000000003</v>
          </cell>
          <cell r="Q256">
            <v>2.3494000000000002</v>
          </cell>
        </row>
        <row r="257">
          <cell r="K257">
            <v>35.36</v>
          </cell>
          <cell r="Q257">
            <v>2.3481000000000001</v>
          </cell>
        </row>
        <row r="258">
          <cell r="K258">
            <v>35.200000000000003</v>
          </cell>
          <cell r="Q258">
            <v>2.3374000000000001</v>
          </cell>
        </row>
        <row r="259">
          <cell r="K259">
            <v>35.130000000000003</v>
          </cell>
          <cell r="Q259">
            <v>2.3328000000000002</v>
          </cell>
        </row>
        <row r="260">
          <cell r="K260">
            <v>35</v>
          </cell>
          <cell r="Q260">
            <v>2.3241999999999998</v>
          </cell>
        </row>
        <row r="261">
          <cell r="K261">
            <v>35.130000000000003</v>
          </cell>
          <cell r="Q261">
            <v>2.3328000000000002</v>
          </cell>
        </row>
        <row r="262">
          <cell r="K262">
            <v>34.799999999999997</v>
          </cell>
          <cell r="Q262">
            <v>2.3109000000000002</v>
          </cell>
        </row>
        <row r="263">
          <cell r="K263">
            <v>34.76</v>
          </cell>
          <cell r="Q263">
            <v>2.3081999999999998</v>
          </cell>
        </row>
        <row r="264">
          <cell r="K264">
            <v>35.409999999999997</v>
          </cell>
          <cell r="Q264">
            <v>2.3513999999999999</v>
          </cell>
        </row>
        <row r="265">
          <cell r="K265">
            <v>35.840000000000003</v>
          </cell>
          <cell r="Q265">
            <v>2.3799000000000001</v>
          </cell>
        </row>
        <row r="266">
          <cell r="K266">
            <v>36.840000000000003</v>
          </cell>
          <cell r="Q266">
            <v>2.4462999999999999</v>
          </cell>
        </row>
        <row r="267">
          <cell r="K267">
            <v>36.86</v>
          </cell>
          <cell r="Q267">
            <v>2.4477000000000002</v>
          </cell>
        </row>
        <row r="268">
          <cell r="K268">
            <v>37.1</v>
          </cell>
          <cell r="Q268">
            <v>2.4636</v>
          </cell>
        </row>
        <row r="269">
          <cell r="K269">
            <v>37.31</v>
          </cell>
          <cell r="Q269">
            <v>2.4775999999999998</v>
          </cell>
        </row>
        <row r="270">
          <cell r="K270">
            <v>37.340000000000003</v>
          </cell>
          <cell r="Q270">
            <v>2.4794999999999998</v>
          </cell>
        </row>
        <row r="271">
          <cell r="K271">
            <v>37.15</v>
          </cell>
          <cell r="Q271">
            <v>2.4668999999999999</v>
          </cell>
        </row>
        <row r="272">
          <cell r="K272">
            <v>37.24</v>
          </cell>
          <cell r="Q272">
            <v>2.4729000000000001</v>
          </cell>
        </row>
        <row r="273">
          <cell r="K273">
            <v>37.08</v>
          </cell>
          <cell r="Q273">
            <v>2.4622999999999999</v>
          </cell>
        </row>
        <row r="274">
          <cell r="K274">
            <v>37.26</v>
          </cell>
          <cell r="Q274">
            <v>2.4742000000000002</v>
          </cell>
        </row>
        <row r="275">
          <cell r="K275">
            <v>36.78</v>
          </cell>
          <cell r="Q275">
            <v>2.4424000000000001</v>
          </cell>
        </row>
        <row r="276">
          <cell r="K276">
            <v>36.97</v>
          </cell>
          <cell r="Q276">
            <v>2.4550000000000001</v>
          </cell>
        </row>
        <row r="277">
          <cell r="K277">
            <v>36.6</v>
          </cell>
          <cell r="Q277">
            <v>2.4304000000000001</v>
          </cell>
        </row>
        <row r="278">
          <cell r="K278">
            <v>36.64</v>
          </cell>
          <cell r="Q278">
            <v>2.4331</v>
          </cell>
        </row>
        <row r="279">
          <cell r="K279">
            <v>36.83</v>
          </cell>
          <cell r="Q279">
            <v>2.4457</v>
          </cell>
        </row>
        <row r="280">
          <cell r="K280">
            <v>36.53</v>
          </cell>
          <cell r="Q280">
            <v>2.4258000000000002</v>
          </cell>
        </row>
        <row r="281">
          <cell r="K281">
            <v>36.96</v>
          </cell>
          <cell r="Q281">
            <v>2.4542999999999999</v>
          </cell>
        </row>
        <row r="282">
          <cell r="K282">
            <v>37.1</v>
          </cell>
          <cell r="Q282">
            <v>2.4636</v>
          </cell>
        </row>
        <row r="283">
          <cell r="K283">
            <v>37.340000000000003</v>
          </cell>
          <cell r="Q283">
            <v>2.4794999999999998</v>
          </cell>
        </row>
        <row r="284">
          <cell r="K284">
            <v>37.6</v>
          </cell>
          <cell r="Q284">
            <v>2.4967999999999999</v>
          </cell>
        </row>
        <row r="285">
          <cell r="K285">
            <v>37.380000000000003</v>
          </cell>
          <cell r="Q285">
            <v>2.4822000000000002</v>
          </cell>
        </row>
        <row r="286">
          <cell r="K286">
            <v>37.56</v>
          </cell>
          <cell r="Q286">
            <v>2.4942000000000002</v>
          </cell>
        </row>
        <row r="287">
          <cell r="K287">
            <v>37.4</v>
          </cell>
          <cell r="Q287">
            <v>2.4834999999999998</v>
          </cell>
        </row>
        <row r="288">
          <cell r="K288">
            <v>37.729999999999997</v>
          </cell>
          <cell r="Q288">
            <v>2.5053999999999998</v>
          </cell>
        </row>
        <row r="289">
          <cell r="K289">
            <v>37.58</v>
          </cell>
          <cell r="Q289">
            <v>2.4954999999999998</v>
          </cell>
        </row>
        <row r="290">
          <cell r="K290">
            <v>37.450000000000003</v>
          </cell>
          <cell r="Q290">
            <v>2.4868000000000001</v>
          </cell>
        </row>
        <row r="291">
          <cell r="K291">
            <v>37.81</v>
          </cell>
          <cell r="Q291">
            <v>2.5108000000000001</v>
          </cell>
        </row>
        <row r="292">
          <cell r="K292">
            <v>37.4</v>
          </cell>
          <cell r="Q292">
            <v>2.4834999999999998</v>
          </cell>
        </row>
        <row r="293">
          <cell r="K293">
            <v>37.29</v>
          </cell>
          <cell r="Q293">
            <v>2.4762</v>
          </cell>
        </row>
        <row r="294">
          <cell r="K294">
            <v>36.76</v>
          </cell>
          <cell r="Q294">
            <v>2.4409999999999998</v>
          </cell>
        </row>
        <row r="295">
          <cell r="K295">
            <v>37.32</v>
          </cell>
          <cell r="Q295">
            <v>2.4782000000000002</v>
          </cell>
        </row>
        <row r="296">
          <cell r="K296">
            <v>37.46</v>
          </cell>
          <cell r="Q296">
            <v>2.4874999999999998</v>
          </cell>
        </row>
        <row r="297">
          <cell r="K297">
            <v>37.049999999999997</v>
          </cell>
          <cell r="Q297">
            <v>2.4603000000000002</v>
          </cell>
        </row>
        <row r="298">
          <cell r="K298">
            <v>37.64</v>
          </cell>
          <cell r="Q298">
            <v>2.4994999999999998</v>
          </cell>
        </row>
        <row r="299">
          <cell r="K299">
            <v>37.799999999999997</v>
          </cell>
          <cell r="Q299">
            <v>2.5101</v>
          </cell>
        </row>
        <row r="300">
          <cell r="K300">
            <v>38.119999999999997</v>
          </cell>
          <cell r="Q300">
            <v>2.5312999999999999</v>
          </cell>
        </row>
        <row r="301">
          <cell r="K301">
            <v>38.07</v>
          </cell>
          <cell r="Q301">
            <v>2.528</v>
          </cell>
        </row>
        <row r="302">
          <cell r="K302">
            <v>39.29</v>
          </cell>
          <cell r="Q302">
            <v>2.609</v>
          </cell>
        </row>
        <row r="303">
          <cell r="K303">
            <v>39.07</v>
          </cell>
          <cell r="Q303">
            <v>2.5943999999999998</v>
          </cell>
        </row>
        <row r="304">
          <cell r="K304">
            <v>38.799999999999997</v>
          </cell>
          <cell r="Q304">
            <v>2.5764999999999998</v>
          </cell>
        </row>
        <row r="305">
          <cell r="K305">
            <v>38.24</v>
          </cell>
          <cell r="Q305">
            <v>2.5392999999999999</v>
          </cell>
        </row>
        <row r="306">
          <cell r="K306">
            <v>38.21</v>
          </cell>
          <cell r="Q306">
            <v>2.5373000000000001</v>
          </cell>
        </row>
        <row r="307">
          <cell r="K307">
            <v>38.020000000000003</v>
          </cell>
          <cell r="Q307">
            <v>2.5247000000000002</v>
          </cell>
        </row>
        <row r="308">
          <cell r="K308">
            <v>38.06</v>
          </cell>
          <cell r="Q308">
            <v>2.5274000000000001</v>
          </cell>
        </row>
        <row r="309">
          <cell r="K309">
            <v>38.119999999999997</v>
          </cell>
          <cell r="Q309">
            <v>2.5312999999999999</v>
          </cell>
        </row>
        <row r="310">
          <cell r="K310">
            <v>38.28</v>
          </cell>
          <cell r="Q310">
            <v>2.5419999999999998</v>
          </cell>
        </row>
        <row r="311">
          <cell r="K311">
            <v>38.26</v>
          </cell>
          <cell r="Q311">
            <v>2.4613999999999998</v>
          </cell>
        </row>
        <row r="312">
          <cell r="K312">
            <v>38.700000000000003</v>
          </cell>
          <cell r="Q312">
            <v>2.4897</v>
          </cell>
        </row>
        <row r="313">
          <cell r="K313">
            <v>38.54</v>
          </cell>
          <cell r="Q313">
            <v>2.4794</v>
          </cell>
        </row>
        <row r="314">
          <cell r="K314">
            <v>38.479999999999997</v>
          </cell>
          <cell r="Q314">
            <v>2.4756</v>
          </cell>
        </row>
        <row r="315">
          <cell r="K315">
            <v>38.619999999999997</v>
          </cell>
          <cell r="Q315">
            <v>2.4845999999999999</v>
          </cell>
        </row>
        <row r="316">
          <cell r="K316">
            <v>37.9</v>
          </cell>
          <cell r="Q316">
            <v>2.4382999999999999</v>
          </cell>
        </row>
        <row r="317">
          <cell r="K317">
            <v>38.200000000000003</v>
          </cell>
          <cell r="Q317">
            <v>2.4575999999999998</v>
          </cell>
        </row>
        <row r="318">
          <cell r="K318">
            <v>39</v>
          </cell>
          <cell r="Q318">
            <v>2.5089999999999999</v>
          </cell>
        </row>
        <row r="319">
          <cell r="K319">
            <v>39.5</v>
          </cell>
          <cell r="Q319">
            <v>2.5411999999999999</v>
          </cell>
        </row>
        <row r="320">
          <cell r="K320">
            <v>40.119999999999997</v>
          </cell>
          <cell r="Q320">
            <v>2.5811000000000002</v>
          </cell>
        </row>
        <row r="321">
          <cell r="K321">
            <v>40.71</v>
          </cell>
          <cell r="Q321">
            <v>2.6190000000000002</v>
          </cell>
        </row>
        <row r="322">
          <cell r="K322">
            <v>40.450000000000003</v>
          </cell>
          <cell r="Q322">
            <v>2.6023000000000001</v>
          </cell>
        </row>
        <row r="323">
          <cell r="K323">
            <v>40.71</v>
          </cell>
          <cell r="Q323">
            <v>2.6190000000000002</v>
          </cell>
        </row>
        <row r="324">
          <cell r="K324">
            <v>40.119999999999997</v>
          </cell>
          <cell r="Q324">
            <v>2.5811000000000002</v>
          </cell>
        </row>
        <row r="325">
          <cell r="K325">
            <v>40.82</v>
          </cell>
          <cell r="Q325">
            <v>2.6261000000000001</v>
          </cell>
        </row>
        <row r="326">
          <cell r="K326">
            <v>40.22</v>
          </cell>
          <cell r="Q326">
            <v>2.5874999999999999</v>
          </cell>
        </row>
        <row r="327">
          <cell r="K327">
            <v>40.42</v>
          </cell>
          <cell r="Q327">
            <v>2.6004</v>
          </cell>
        </row>
        <row r="328">
          <cell r="K328">
            <v>39.53</v>
          </cell>
          <cell r="Q328">
            <v>2.5430999999999999</v>
          </cell>
        </row>
        <row r="329">
          <cell r="K329">
            <v>38.79</v>
          </cell>
          <cell r="Q329">
            <v>2.4954999999999998</v>
          </cell>
        </row>
        <row r="330">
          <cell r="K330">
            <v>39.270000000000003</v>
          </cell>
          <cell r="Q330">
            <v>2.5264000000000002</v>
          </cell>
        </row>
        <row r="331">
          <cell r="K331">
            <v>38.76</v>
          </cell>
          <cell r="Q331">
            <v>2.4935999999999998</v>
          </cell>
        </row>
        <row r="332">
          <cell r="K332">
            <v>38.950000000000003</v>
          </cell>
          <cell r="Q332">
            <v>2.5057999999999998</v>
          </cell>
        </row>
        <row r="333">
          <cell r="K333">
            <v>39.03</v>
          </cell>
          <cell r="Q333">
            <v>2.5110000000000001</v>
          </cell>
        </row>
        <row r="334">
          <cell r="K334">
            <v>38.06</v>
          </cell>
          <cell r="Q334">
            <v>2.4485000000000001</v>
          </cell>
        </row>
        <row r="335">
          <cell r="K335">
            <v>39.1</v>
          </cell>
          <cell r="Q335">
            <v>2.5154999999999998</v>
          </cell>
        </row>
        <row r="336">
          <cell r="K336">
            <v>39.479999999999997</v>
          </cell>
          <cell r="Q336">
            <v>2.5398999999999998</v>
          </cell>
        </row>
        <row r="337">
          <cell r="K337">
            <v>40.46</v>
          </cell>
          <cell r="Q337">
            <v>2.6029</v>
          </cell>
        </row>
        <row r="338">
          <cell r="K338">
            <v>38.94</v>
          </cell>
          <cell r="Q338">
            <v>2.5051999999999999</v>
          </cell>
        </row>
        <row r="339">
          <cell r="K339">
            <v>38.229999999999997</v>
          </cell>
          <cell r="Q339">
            <v>2.4594999999999998</v>
          </cell>
        </row>
        <row r="340">
          <cell r="K340">
            <v>38.17</v>
          </cell>
          <cell r="Q340">
            <v>2.4556</v>
          </cell>
        </row>
        <row r="341">
          <cell r="K341">
            <v>37.68</v>
          </cell>
          <cell r="Q341">
            <v>2.4241000000000001</v>
          </cell>
        </row>
        <row r="342">
          <cell r="K342">
            <v>36.9</v>
          </cell>
          <cell r="Q342">
            <v>2.3738999999999999</v>
          </cell>
        </row>
        <row r="343">
          <cell r="K343">
            <v>37.200000000000003</v>
          </cell>
          <cell r="Q343">
            <v>2.3932000000000002</v>
          </cell>
        </row>
        <row r="344">
          <cell r="K344">
            <v>38.450000000000003</v>
          </cell>
          <cell r="Q344">
            <v>2.4735999999999998</v>
          </cell>
        </row>
        <row r="345">
          <cell r="K345">
            <v>38.22</v>
          </cell>
          <cell r="Q345">
            <v>2.4588000000000001</v>
          </cell>
        </row>
        <row r="346">
          <cell r="K346">
            <v>38.35</v>
          </cell>
          <cell r="Q346">
            <v>2.4672000000000001</v>
          </cell>
        </row>
        <row r="347">
          <cell r="K347">
            <v>39.14</v>
          </cell>
          <cell r="Q347">
            <v>2.5179999999999998</v>
          </cell>
        </row>
        <row r="348">
          <cell r="K348">
            <v>39.119999999999997</v>
          </cell>
          <cell r="Q348">
            <v>2.5167000000000002</v>
          </cell>
        </row>
        <row r="349">
          <cell r="K349">
            <v>39.409999999999997</v>
          </cell>
          <cell r="Q349">
            <v>2.5354000000000001</v>
          </cell>
        </row>
        <row r="350">
          <cell r="K350">
            <v>39</v>
          </cell>
          <cell r="Q350">
            <v>2.5089999999999999</v>
          </cell>
        </row>
        <row r="351">
          <cell r="K351">
            <v>38.049999999999997</v>
          </cell>
          <cell r="Q351">
            <v>2.4479000000000002</v>
          </cell>
        </row>
        <row r="352">
          <cell r="K352">
            <v>38.71</v>
          </cell>
          <cell r="Q352">
            <v>2.4904000000000002</v>
          </cell>
        </row>
        <row r="353">
          <cell r="K353">
            <v>38.4</v>
          </cell>
          <cell r="Q353">
            <v>2.4704000000000002</v>
          </cell>
        </row>
        <row r="354">
          <cell r="K354">
            <v>38.869999999999997</v>
          </cell>
          <cell r="Q354">
            <v>2.5007000000000001</v>
          </cell>
        </row>
        <row r="355">
          <cell r="K355">
            <v>39.04</v>
          </cell>
          <cell r="Q355">
            <v>2.5116000000000001</v>
          </cell>
        </row>
        <row r="356">
          <cell r="K356">
            <v>38.75</v>
          </cell>
          <cell r="Q356">
            <v>2.4929000000000001</v>
          </cell>
        </row>
        <row r="357">
          <cell r="K357">
            <v>39.4</v>
          </cell>
          <cell r="Q357">
            <v>2.5348000000000002</v>
          </cell>
        </row>
        <row r="358">
          <cell r="K358">
            <v>38.75</v>
          </cell>
          <cell r="Q358">
            <v>2.4929000000000001</v>
          </cell>
        </row>
        <row r="359">
          <cell r="K359">
            <v>39.19</v>
          </cell>
          <cell r="Q359">
            <v>2.5211999999999999</v>
          </cell>
        </row>
        <row r="360">
          <cell r="K360">
            <v>39.5</v>
          </cell>
          <cell r="Q360">
            <v>2.5411999999999999</v>
          </cell>
        </row>
        <row r="361">
          <cell r="K361">
            <v>39.9</v>
          </cell>
          <cell r="Q361">
            <v>2.5669</v>
          </cell>
        </row>
        <row r="362">
          <cell r="K362">
            <v>40.51</v>
          </cell>
          <cell r="Q362">
            <v>2.6061999999999999</v>
          </cell>
        </row>
        <row r="363">
          <cell r="K363">
            <v>40.35</v>
          </cell>
          <cell r="Q363">
            <v>2.5958999999999999</v>
          </cell>
        </row>
        <row r="364">
          <cell r="K364">
            <v>40.18</v>
          </cell>
          <cell r="Q364">
            <v>2.5849000000000002</v>
          </cell>
        </row>
        <row r="365">
          <cell r="K365">
            <v>41.68</v>
          </cell>
          <cell r="Q365">
            <v>2.6814</v>
          </cell>
        </row>
        <row r="366">
          <cell r="K366">
            <v>41.77</v>
          </cell>
          <cell r="Q366">
            <v>2.6871999999999998</v>
          </cell>
        </row>
        <row r="367">
          <cell r="K367">
            <v>41.24</v>
          </cell>
          <cell r="Q367">
            <v>2.6530999999999998</v>
          </cell>
        </row>
        <row r="368">
          <cell r="K368">
            <v>41.25</v>
          </cell>
          <cell r="Q368">
            <v>2.6537999999999999</v>
          </cell>
        </row>
        <row r="369">
          <cell r="K369">
            <v>40.85</v>
          </cell>
          <cell r="Q369">
            <v>2.6280000000000001</v>
          </cell>
        </row>
        <row r="370">
          <cell r="K370">
            <v>41.1</v>
          </cell>
          <cell r="Q370">
            <v>2.6440999999999999</v>
          </cell>
        </row>
        <row r="371">
          <cell r="K371">
            <v>41.27</v>
          </cell>
          <cell r="Q371">
            <v>2.6551</v>
          </cell>
        </row>
        <row r="372">
          <cell r="K372">
            <v>41.39</v>
          </cell>
          <cell r="Q372">
            <v>2.6627999999999998</v>
          </cell>
        </row>
        <row r="373">
          <cell r="K373">
            <v>41.4</v>
          </cell>
          <cell r="Q373">
            <v>2.6634000000000002</v>
          </cell>
        </row>
        <row r="374">
          <cell r="K374">
            <v>42.02</v>
          </cell>
          <cell r="Q374">
            <v>2.6189</v>
          </cell>
        </row>
        <row r="375">
          <cell r="K375">
            <v>42.12</v>
          </cell>
          <cell r="Q375">
            <v>2.6252</v>
          </cell>
        </row>
        <row r="376">
          <cell r="K376">
            <v>41.55</v>
          </cell>
          <cell r="Q376">
            <v>2.5895999999999999</v>
          </cell>
        </row>
        <row r="377">
          <cell r="K377">
            <v>41.7</v>
          </cell>
          <cell r="Q377">
            <v>2.5990000000000002</v>
          </cell>
        </row>
        <row r="378">
          <cell r="K378">
            <v>41.77</v>
          </cell>
          <cell r="Q378">
            <v>2.6032999999999999</v>
          </cell>
        </row>
        <row r="379">
          <cell r="K379">
            <v>41.53</v>
          </cell>
          <cell r="Q379">
            <v>2.5884</v>
          </cell>
        </row>
        <row r="380">
          <cell r="K380">
            <v>42.02</v>
          </cell>
          <cell r="Q380">
            <v>2.6189</v>
          </cell>
        </row>
        <row r="381">
          <cell r="K381">
            <v>41.81</v>
          </cell>
          <cell r="Q381">
            <v>2.6057999999999999</v>
          </cell>
        </row>
        <row r="382">
          <cell r="K382">
            <v>41.6</v>
          </cell>
          <cell r="Q382">
            <v>2.5926999999999998</v>
          </cell>
        </row>
        <row r="383">
          <cell r="K383">
            <v>41.03</v>
          </cell>
          <cell r="Q383">
            <v>2.5571999999999999</v>
          </cell>
        </row>
        <row r="384">
          <cell r="K384">
            <v>40.82</v>
          </cell>
          <cell r="Q384">
            <v>2.5440999999999998</v>
          </cell>
        </row>
        <row r="385">
          <cell r="K385">
            <v>40.770000000000003</v>
          </cell>
          <cell r="Q385">
            <v>2.5409999999999999</v>
          </cell>
        </row>
        <row r="386">
          <cell r="K386">
            <v>41</v>
          </cell>
          <cell r="Q386">
            <v>2.5552999999999999</v>
          </cell>
        </row>
        <row r="387">
          <cell r="K387">
            <v>40.79</v>
          </cell>
          <cell r="Q387">
            <v>2.5423</v>
          </cell>
        </row>
        <row r="388">
          <cell r="K388">
            <v>40.04</v>
          </cell>
          <cell r="Q388">
            <v>2.4954999999999998</v>
          </cell>
        </row>
        <row r="389">
          <cell r="K389">
            <v>40.17</v>
          </cell>
          <cell r="Q389">
            <v>2.5036</v>
          </cell>
        </row>
        <row r="390">
          <cell r="K390">
            <v>40.479999999999997</v>
          </cell>
          <cell r="Q390">
            <v>2.5228999999999999</v>
          </cell>
        </row>
        <row r="391">
          <cell r="K391">
            <v>40.229999999999997</v>
          </cell>
          <cell r="Q391">
            <v>2.5074000000000001</v>
          </cell>
        </row>
        <row r="392">
          <cell r="K392">
            <v>40.159999999999997</v>
          </cell>
          <cell r="Q392">
            <v>2.5030000000000001</v>
          </cell>
        </row>
        <row r="393">
          <cell r="K393">
            <v>40.380000000000003</v>
          </cell>
          <cell r="Q393">
            <v>2.5167000000000002</v>
          </cell>
        </row>
        <row r="394">
          <cell r="K394">
            <v>40.56</v>
          </cell>
          <cell r="Q394">
            <v>2.5278999999999998</v>
          </cell>
        </row>
        <row r="395">
          <cell r="K395">
            <v>40.479999999999997</v>
          </cell>
          <cell r="Q395">
            <v>2.5228999999999999</v>
          </cell>
        </row>
        <row r="396">
          <cell r="K396">
            <v>41.16</v>
          </cell>
          <cell r="Q396">
            <v>2.5653000000000001</v>
          </cell>
        </row>
        <row r="397">
          <cell r="K397">
            <v>40.340000000000003</v>
          </cell>
          <cell r="Q397">
            <v>2.5142000000000002</v>
          </cell>
        </row>
        <row r="398">
          <cell r="K398">
            <v>40.33</v>
          </cell>
          <cell r="Q398">
            <v>2.5135999999999998</v>
          </cell>
        </row>
        <row r="399">
          <cell r="K399">
            <v>40.200000000000003</v>
          </cell>
          <cell r="Q399">
            <v>2.5055000000000001</v>
          </cell>
        </row>
        <row r="400">
          <cell r="K400">
            <v>40.18</v>
          </cell>
          <cell r="Q400">
            <v>2.5042</v>
          </cell>
        </row>
        <row r="401">
          <cell r="K401">
            <v>39.08</v>
          </cell>
          <cell r="Q401">
            <v>2.4357000000000002</v>
          </cell>
        </row>
        <row r="402">
          <cell r="K402">
            <v>39.020000000000003</v>
          </cell>
          <cell r="Q402">
            <v>2.4319000000000002</v>
          </cell>
        </row>
        <row r="403">
          <cell r="K403">
            <v>38.380000000000003</v>
          </cell>
          <cell r="Q403">
            <v>2.3921000000000001</v>
          </cell>
        </row>
        <row r="404">
          <cell r="K404">
            <v>38.25</v>
          </cell>
          <cell r="Q404">
            <v>2.3839999999999999</v>
          </cell>
        </row>
        <row r="405">
          <cell r="K405">
            <v>39.21</v>
          </cell>
          <cell r="Q405">
            <v>2.4438</v>
          </cell>
        </row>
        <row r="406">
          <cell r="K406">
            <v>39.01</v>
          </cell>
          <cell r="Q406">
            <v>2.4312999999999998</v>
          </cell>
        </row>
        <row r="407">
          <cell r="K407">
            <v>38.31</v>
          </cell>
          <cell r="Q407">
            <v>2.3877000000000002</v>
          </cell>
        </row>
        <row r="408">
          <cell r="K408">
            <v>38.65</v>
          </cell>
          <cell r="Q408">
            <v>2.4089</v>
          </cell>
        </row>
        <row r="409">
          <cell r="K409">
            <v>38.159999999999997</v>
          </cell>
          <cell r="Q409">
            <v>2.3782999999999999</v>
          </cell>
        </row>
        <row r="410">
          <cell r="K410">
            <v>38.04</v>
          </cell>
          <cell r="Q410">
            <v>2.3708999999999998</v>
          </cell>
        </row>
        <row r="411">
          <cell r="K411">
            <v>37.17</v>
          </cell>
          <cell r="Q411">
            <v>2.3166000000000002</v>
          </cell>
        </row>
        <row r="412">
          <cell r="K412">
            <v>37.67</v>
          </cell>
          <cell r="Q412">
            <v>2.3477999999999999</v>
          </cell>
        </row>
        <row r="413">
          <cell r="K413">
            <v>36.729999999999997</v>
          </cell>
          <cell r="Q413">
            <v>2.2892000000000001</v>
          </cell>
        </row>
        <row r="414">
          <cell r="K414">
            <v>37.450000000000003</v>
          </cell>
          <cell r="Q414">
            <v>2.3340999999999998</v>
          </cell>
        </row>
        <row r="415">
          <cell r="K415">
            <v>38.46</v>
          </cell>
          <cell r="Q415">
            <v>2.3969999999999998</v>
          </cell>
        </row>
        <row r="416">
          <cell r="K416">
            <v>38.14</v>
          </cell>
          <cell r="Q416">
            <v>2.3771</v>
          </cell>
        </row>
        <row r="417">
          <cell r="K417">
            <v>38.29</v>
          </cell>
          <cell r="Q417">
            <v>2.3864000000000001</v>
          </cell>
        </row>
        <row r="418">
          <cell r="K418">
            <v>36.93</v>
          </cell>
          <cell r="Q418">
            <v>2.3016999999999999</v>
          </cell>
        </row>
        <row r="419">
          <cell r="K419">
            <v>36.25</v>
          </cell>
          <cell r="Q419">
            <v>2.2593000000000001</v>
          </cell>
        </row>
        <row r="420">
          <cell r="K420">
            <v>36.71</v>
          </cell>
          <cell r="Q420">
            <v>2.2879999999999998</v>
          </cell>
        </row>
        <row r="421">
          <cell r="K421">
            <v>37.26</v>
          </cell>
          <cell r="Q421">
            <v>2.3222</v>
          </cell>
        </row>
        <row r="422">
          <cell r="K422">
            <v>37.229999999999997</v>
          </cell>
          <cell r="Q422">
            <v>2.3203999999999998</v>
          </cell>
        </row>
        <row r="423">
          <cell r="K423">
            <v>37.409999999999997</v>
          </cell>
          <cell r="Q423">
            <v>2.3315999999999999</v>
          </cell>
        </row>
        <row r="424">
          <cell r="K424">
            <v>37.03</v>
          </cell>
          <cell r="Q424">
            <v>2.3079000000000001</v>
          </cell>
        </row>
        <row r="425">
          <cell r="K425">
            <v>37.25</v>
          </cell>
          <cell r="Q425">
            <v>2.3216000000000001</v>
          </cell>
        </row>
        <row r="426">
          <cell r="K426">
            <v>37.58</v>
          </cell>
          <cell r="Q426">
            <v>2.3422000000000001</v>
          </cell>
        </row>
        <row r="427">
          <cell r="K427">
            <v>36.909999999999997</v>
          </cell>
          <cell r="Q427">
            <v>2.3003999999999998</v>
          </cell>
        </row>
        <row r="428">
          <cell r="K428">
            <v>36.479999999999997</v>
          </cell>
          <cell r="Q428">
            <v>2.2736000000000001</v>
          </cell>
        </row>
        <row r="429">
          <cell r="K429">
            <v>36.799999999999997</v>
          </cell>
          <cell r="Q429">
            <v>2.2936000000000001</v>
          </cell>
        </row>
        <row r="430">
          <cell r="K430">
            <v>36.57</v>
          </cell>
          <cell r="Q430">
            <v>2.2791999999999999</v>
          </cell>
        </row>
        <row r="431">
          <cell r="K431">
            <v>36.520000000000003</v>
          </cell>
          <cell r="Q431">
            <v>2.2761</v>
          </cell>
        </row>
        <row r="432">
          <cell r="K432">
            <v>37.14</v>
          </cell>
          <cell r="Q432">
            <v>2.3148</v>
          </cell>
        </row>
        <row r="433">
          <cell r="K433">
            <v>37.53</v>
          </cell>
          <cell r="Q433">
            <v>2.3391000000000002</v>
          </cell>
        </row>
        <row r="434">
          <cell r="K434">
            <v>37.549999999999997</v>
          </cell>
          <cell r="Q434">
            <v>2.3403</v>
          </cell>
        </row>
        <row r="435">
          <cell r="K435">
            <v>37.19</v>
          </cell>
          <cell r="Q435">
            <v>2.3178999999999998</v>
          </cell>
        </row>
        <row r="436">
          <cell r="K436">
            <v>37.340000000000003</v>
          </cell>
          <cell r="Q436">
            <v>2.3271999999999999</v>
          </cell>
        </row>
        <row r="437">
          <cell r="K437">
            <v>37.07</v>
          </cell>
          <cell r="Q437">
            <v>2.1962000000000002</v>
          </cell>
        </row>
        <row r="438">
          <cell r="K438">
            <v>36.76</v>
          </cell>
          <cell r="Q438">
            <v>2.1778</v>
          </cell>
        </row>
        <row r="439">
          <cell r="K439">
            <v>36.799999999999997</v>
          </cell>
          <cell r="Q439">
            <v>2.1802000000000001</v>
          </cell>
        </row>
        <row r="440">
          <cell r="K440">
            <v>36.04</v>
          </cell>
          <cell r="Q440">
            <v>2.1352000000000002</v>
          </cell>
        </row>
        <row r="441">
          <cell r="K441">
            <v>36.18</v>
          </cell>
          <cell r="Q441">
            <v>2.1435</v>
          </cell>
        </row>
        <row r="442">
          <cell r="K442">
            <v>35.4</v>
          </cell>
          <cell r="Q442">
            <v>2.0972</v>
          </cell>
        </row>
        <row r="443">
          <cell r="K443">
            <v>35.799999999999997</v>
          </cell>
          <cell r="Q443">
            <v>2.1208999999999998</v>
          </cell>
        </row>
        <row r="444">
          <cell r="K444">
            <v>35.92</v>
          </cell>
          <cell r="Q444">
            <v>2.1280000000000001</v>
          </cell>
        </row>
        <row r="445">
          <cell r="K445">
            <v>35.17</v>
          </cell>
          <cell r="Q445">
            <v>2.0836000000000001</v>
          </cell>
        </row>
        <row r="446">
          <cell r="K446">
            <v>35.46</v>
          </cell>
          <cell r="Q446">
            <v>2.1008</v>
          </cell>
        </row>
        <row r="447">
          <cell r="K447">
            <v>34.53</v>
          </cell>
          <cell r="Q447">
            <v>2.0457000000000001</v>
          </cell>
        </row>
        <row r="448">
          <cell r="K448">
            <v>34.56</v>
          </cell>
          <cell r="Q448">
            <v>2.0474999999999999</v>
          </cell>
        </row>
        <row r="449">
          <cell r="K449">
            <v>33.21</v>
          </cell>
          <cell r="Q449">
            <v>1.9675</v>
          </cell>
        </row>
        <row r="450">
          <cell r="K450">
            <v>34.31</v>
          </cell>
          <cell r="Q450">
            <v>2.0327000000000002</v>
          </cell>
        </row>
        <row r="451">
          <cell r="K451">
            <v>34.049999999999997</v>
          </cell>
          <cell r="Q451">
            <v>2.0173000000000001</v>
          </cell>
        </row>
        <row r="452">
          <cell r="K452">
            <v>34.590000000000003</v>
          </cell>
          <cell r="Q452">
            <v>2.0493000000000001</v>
          </cell>
        </row>
        <row r="453">
          <cell r="K453">
            <v>34.65</v>
          </cell>
          <cell r="Q453">
            <v>2.0528</v>
          </cell>
        </row>
        <row r="454">
          <cell r="K454">
            <v>34</v>
          </cell>
          <cell r="Q454">
            <v>2.0143</v>
          </cell>
        </row>
        <row r="455">
          <cell r="K455">
            <v>34.72</v>
          </cell>
          <cell r="Q455">
            <v>2.0569999999999999</v>
          </cell>
        </row>
        <row r="456">
          <cell r="K456">
            <v>34.76</v>
          </cell>
          <cell r="Q456">
            <v>2.0592999999999999</v>
          </cell>
        </row>
        <row r="457">
          <cell r="K457">
            <v>34.935799000000003</v>
          </cell>
          <cell r="Q457">
            <v>2.0697000000000001</v>
          </cell>
        </row>
        <row r="458">
          <cell r="K458">
            <v>35.36</v>
          </cell>
          <cell r="Q458">
            <v>2.0949</v>
          </cell>
        </row>
        <row r="459">
          <cell r="K459">
            <v>36.159999999999997</v>
          </cell>
          <cell r="Q459">
            <v>2.1423000000000001</v>
          </cell>
        </row>
        <row r="460">
          <cell r="K460">
            <v>35.369999999999997</v>
          </cell>
          <cell r="Q460">
            <v>2.0954999999999999</v>
          </cell>
        </row>
        <row r="461">
          <cell r="K461">
            <v>34.21</v>
          </cell>
          <cell r="Q461">
            <v>2.0266999999999999</v>
          </cell>
        </row>
        <row r="462">
          <cell r="K462">
            <v>34.200000000000003</v>
          </cell>
          <cell r="Q462">
            <v>2.0261</v>
          </cell>
        </row>
        <row r="463">
          <cell r="K463">
            <v>34.229999999999997</v>
          </cell>
          <cell r="Q463">
            <v>2.0278999999999998</v>
          </cell>
        </row>
        <row r="464">
          <cell r="K464">
            <v>33.840000000000003</v>
          </cell>
          <cell r="Q464">
            <v>2.0047999999999999</v>
          </cell>
        </row>
        <row r="465">
          <cell r="K465">
            <v>34.01</v>
          </cell>
          <cell r="Q465">
            <v>2.0148999999999999</v>
          </cell>
        </row>
        <row r="466">
          <cell r="K466">
            <v>34.369999999999997</v>
          </cell>
          <cell r="Q466">
            <v>2.0362</v>
          </cell>
        </row>
        <row r="467">
          <cell r="K467">
            <v>34.979999999999997</v>
          </cell>
          <cell r="Q467">
            <v>2.0724</v>
          </cell>
        </row>
        <row r="468">
          <cell r="K468">
            <v>34.39</v>
          </cell>
          <cell r="Q468">
            <v>2.0373999999999999</v>
          </cell>
        </row>
        <row r="469">
          <cell r="K469">
            <v>34.369999999999997</v>
          </cell>
          <cell r="Q469">
            <v>2.0362</v>
          </cell>
        </row>
        <row r="470">
          <cell r="K470">
            <v>34.28</v>
          </cell>
          <cell r="Q470">
            <v>2.0308999999999999</v>
          </cell>
        </row>
        <row r="471">
          <cell r="K471">
            <v>34.36</v>
          </cell>
          <cell r="Q471">
            <v>2.0356000000000001</v>
          </cell>
        </row>
        <row r="472">
          <cell r="K472">
            <v>33.69</v>
          </cell>
          <cell r="Q472">
            <v>1.9959</v>
          </cell>
        </row>
        <row r="473">
          <cell r="K473">
            <v>33.549999999999997</v>
          </cell>
          <cell r="Q473">
            <v>1.9876</v>
          </cell>
        </row>
        <row r="474">
          <cell r="K474">
            <v>34.21</v>
          </cell>
          <cell r="Q474">
            <v>2.0266999999999999</v>
          </cell>
        </row>
        <row r="475">
          <cell r="K475">
            <v>33.94</v>
          </cell>
          <cell r="Q475">
            <v>2.0106999999999999</v>
          </cell>
        </row>
        <row r="476">
          <cell r="K476">
            <v>34.020000000000003</v>
          </cell>
          <cell r="Q476">
            <v>2.0154999999999998</v>
          </cell>
        </row>
        <row r="477">
          <cell r="K477">
            <v>33.85</v>
          </cell>
          <cell r="Q477">
            <v>2.0053999999999998</v>
          </cell>
        </row>
        <row r="478">
          <cell r="K478">
            <v>33.14</v>
          </cell>
          <cell r="Q478">
            <v>1.9634</v>
          </cell>
        </row>
        <row r="479">
          <cell r="K479">
            <v>33.4</v>
          </cell>
          <cell r="Q479">
            <v>1.9787999999999999</v>
          </cell>
        </row>
        <row r="480">
          <cell r="K480">
            <v>33.520000000000003</v>
          </cell>
          <cell r="Q480">
            <v>1.9859</v>
          </cell>
        </row>
        <row r="481">
          <cell r="K481">
            <v>33.67</v>
          </cell>
          <cell r="Q481">
            <v>1.9946999999999999</v>
          </cell>
        </row>
        <row r="482">
          <cell r="K482">
            <v>32.86</v>
          </cell>
          <cell r="Q482">
            <v>1.9468000000000001</v>
          </cell>
        </row>
        <row r="483">
          <cell r="K483">
            <v>32.229999999999997</v>
          </cell>
          <cell r="Q483">
            <v>1.9094</v>
          </cell>
        </row>
        <row r="484">
          <cell r="K484">
            <v>31.7</v>
          </cell>
          <cell r="Q484">
            <v>1.8779999999999999</v>
          </cell>
        </row>
        <row r="485">
          <cell r="K485">
            <v>33.4</v>
          </cell>
          <cell r="Q485">
            <v>1.9787999999999999</v>
          </cell>
        </row>
        <row r="486">
          <cell r="K486">
            <v>33.96</v>
          </cell>
          <cell r="Q486">
            <v>2.0118999999999998</v>
          </cell>
        </row>
        <row r="487">
          <cell r="K487">
            <v>34.25</v>
          </cell>
          <cell r="Q487">
            <v>2.0291000000000001</v>
          </cell>
        </row>
        <row r="488">
          <cell r="K488">
            <v>33.82</v>
          </cell>
          <cell r="Q488">
            <v>2.0036</v>
          </cell>
        </row>
        <row r="489">
          <cell r="K489">
            <v>34.33</v>
          </cell>
          <cell r="Q489">
            <v>2.0337999999999998</v>
          </cell>
        </row>
        <row r="490">
          <cell r="K490">
            <v>36.14</v>
          </cell>
          <cell r="Q490">
            <v>2.1410999999999998</v>
          </cell>
        </row>
        <row r="491">
          <cell r="K491">
            <v>35.590000000000003</v>
          </cell>
          <cell r="Q491">
            <v>2.1084999999999998</v>
          </cell>
        </row>
        <row r="492">
          <cell r="K492">
            <v>37.49</v>
          </cell>
          <cell r="Q492">
            <v>2.2210999999999999</v>
          </cell>
        </row>
        <row r="493">
          <cell r="K493">
            <v>37.4</v>
          </cell>
          <cell r="Q493">
            <v>2.2157</v>
          </cell>
        </row>
        <row r="494">
          <cell r="K494">
            <v>37.270000000000003</v>
          </cell>
          <cell r="Q494">
            <v>2.2080000000000002</v>
          </cell>
        </row>
        <row r="495">
          <cell r="K495">
            <v>37.130000000000003</v>
          </cell>
          <cell r="Q495">
            <v>2.1997</v>
          </cell>
        </row>
        <row r="496">
          <cell r="K496">
            <v>36.83</v>
          </cell>
          <cell r="Q496">
            <v>2.1819999999999999</v>
          </cell>
        </row>
        <row r="497">
          <cell r="K497">
            <v>36.61</v>
          </cell>
          <cell r="Q497">
            <v>2.1688999999999998</v>
          </cell>
        </row>
        <row r="498">
          <cell r="K498">
            <v>37.01</v>
          </cell>
          <cell r="Q498">
            <v>2.1383999999999999</v>
          </cell>
        </row>
        <row r="499">
          <cell r="K499">
            <v>38.43</v>
          </cell>
          <cell r="Q499">
            <v>2.2204999999999999</v>
          </cell>
        </row>
        <row r="500">
          <cell r="K500">
            <v>38.020000000000003</v>
          </cell>
          <cell r="Q500">
            <v>2.1968000000000001</v>
          </cell>
        </row>
        <row r="501">
          <cell r="K501">
            <v>37.840000000000003</v>
          </cell>
          <cell r="Q501">
            <v>2.1863999999999999</v>
          </cell>
        </row>
        <row r="502">
          <cell r="K502">
            <v>37.56</v>
          </cell>
          <cell r="Q502">
            <v>2.1701999999999999</v>
          </cell>
        </row>
        <row r="503">
          <cell r="K503">
            <v>37.26</v>
          </cell>
          <cell r="Q503">
            <v>2.1528999999999998</v>
          </cell>
        </row>
        <row r="504">
          <cell r="K504">
            <v>36.950000000000003</v>
          </cell>
          <cell r="Q504">
            <v>2.1349999999999998</v>
          </cell>
        </row>
        <row r="505">
          <cell r="K505">
            <v>36.44</v>
          </cell>
          <cell r="Q505">
            <v>2.1055000000000001</v>
          </cell>
        </row>
        <row r="506">
          <cell r="K506">
            <v>36.75</v>
          </cell>
          <cell r="Q506">
            <v>2.1234000000000002</v>
          </cell>
        </row>
        <row r="507">
          <cell r="K507">
            <v>32.049999999999997</v>
          </cell>
          <cell r="Q507">
            <v>1.8519000000000001</v>
          </cell>
        </row>
        <row r="508">
          <cell r="K508">
            <v>31.75</v>
          </cell>
          <cell r="Q508">
            <v>1.8345</v>
          </cell>
        </row>
        <row r="509">
          <cell r="K509">
            <v>31.98</v>
          </cell>
          <cell r="Q509">
            <v>1.8478000000000001</v>
          </cell>
        </row>
        <row r="510">
          <cell r="K510">
            <v>32.229999999999997</v>
          </cell>
          <cell r="Q510">
            <v>1.8623000000000001</v>
          </cell>
        </row>
        <row r="511">
          <cell r="K511">
            <v>32.020000000000003</v>
          </cell>
          <cell r="Q511">
            <v>1.8501000000000001</v>
          </cell>
        </row>
        <row r="512">
          <cell r="K512">
            <v>32.69</v>
          </cell>
          <cell r="Q512">
            <v>1.8888</v>
          </cell>
        </row>
        <row r="513">
          <cell r="K513">
            <v>32.46</v>
          </cell>
          <cell r="Q513">
            <v>1.8754999999999999</v>
          </cell>
        </row>
        <row r="514">
          <cell r="K514">
            <v>32.33</v>
          </cell>
          <cell r="Q514">
            <v>1.8680000000000001</v>
          </cell>
        </row>
        <row r="515">
          <cell r="K515">
            <v>32.36</v>
          </cell>
          <cell r="Q515">
            <v>1.8697999999999999</v>
          </cell>
        </row>
        <row r="516">
          <cell r="K516">
            <v>32.81</v>
          </cell>
          <cell r="Q516">
            <v>1.8957999999999999</v>
          </cell>
        </row>
        <row r="517">
          <cell r="K517">
            <v>33.33</v>
          </cell>
          <cell r="Q517">
            <v>1.9258</v>
          </cell>
        </row>
        <row r="518">
          <cell r="K518">
            <v>33.17</v>
          </cell>
          <cell r="Q518">
            <v>1.9166000000000001</v>
          </cell>
        </row>
        <row r="519">
          <cell r="K519">
            <v>32.82</v>
          </cell>
          <cell r="Q519">
            <v>1.8963000000000001</v>
          </cell>
        </row>
        <row r="520">
          <cell r="K520">
            <v>32.700000000000003</v>
          </cell>
          <cell r="Q520">
            <v>1.8894</v>
          </cell>
        </row>
        <row r="521">
          <cell r="K521">
            <v>33.119999999999997</v>
          </cell>
          <cell r="Q521">
            <v>1.9137</v>
          </cell>
        </row>
        <row r="522">
          <cell r="K522">
            <v>33.340000000000003</v>
          </cell>
          <cell r="Q522">
            <v>1.9263999999999999</v>
          </cell>
        </row>
        <row r="523">
          <cell r="K523">
            <v>33.18</v>
          </cell>
          <cell r="Q523">
            <v>1.9171</v>
          </cell>
        </row>
        <row r="524">
          <cell r="K524">
            <v>33</v>
          </cell>
          <cell r="Q524">
            <v>1.9067000000000001</v>
          </cell>
        </row>
        <row r="525">
          <cell r="K525">
            <v>32.57</v>
          </cell>
          <cell r="Q525">
            <v>1.8818999999999999</v>
          </cell>
        </row>
        <row r="526">
          <cell r="K526">
            <v>32.590000000000003</v>
          </cell>
          <cell r="Q526">
            <v>1.8831</v>
          </cell>
        </row>
        <row r="527">
          <cell r="K527">
            <v>32.270000000000003</v>
          </cell>
          <cell r="Q527">
            <v>1.8646</v>
          </cell>
        </row>
        <row r="528">
          <cell r="K528">
            <v>32.4</v>
          </cell>
          <cell r="Q528">
            <v>1.8721000000000001</v>
          </cell>
        </row>
        <row r="529">
          <cell r="K529">
            <v>32.33</v>
          </cell>
          <cell r="Q529">
            <v>1.8680000000000001</v>
          </cell>
        </row>
        <row r="530">
          <cell r="K530">
            <v>32.51</v>
          </cell>
          <cell r="Q530">
            <v>1.8784000000000001</v>
          </cell>
        </row>
        <row r="531">
          <cell r="K531">
            <v>32.369999999999997</v>
          </cell>
          <cell r="Q531">
            <v>1.8703000000000001</v>
          </cell>
        </row>
        <row r="532">
          <cell r="K532">
            <v>32.130000000000003</v>
          </cell>
          <cell r="Q532">
            <v>1.8565</v>
          </cell>
        </row>
        <row r="533">
          <cell r="K533">
            <v>32.4</v>
          </cell>
          <cell r="Q533">
            <v>1.8721000000000001</v>
          </cell>
        </row>
        <row r="534">
          <cell r="K534">
            <v>31.72</v>
          </cell>
          <cell r="Q534">
            <v>1.8328</v>
          </cell>
        </row>
        <row r="535">
          <cell r="K535">
            <v>30.99</v>
          </cell>
          <cell r="Q535">
            <v>1.7906</v>
          </cell>
        </row>
        <row r="536">
          <cell r="K536">
            <v>31.01</v>
          </cell>
          <cell r="Q536">
            <v>1.7918000000000001</v>
          </cell>
        </row>
        <row r="537">
          <cell r="K537">
            <v>30.43</v>
          </cell>
          <cell r="Q537">
            <v>1.7583</v>
          </cell>
        </row>
        <row r="538">
          <cell r="K538">
            <v>30.4</v>
          </cell>
          <cell r="Q538">
            <v>1.7565</v>
          </cell>
        </row>
        <row r="539">
          <cell r="K539">
            <v>30.55</v>
          </cell>
          <cell r="Q539">
            <v>1.7652000000000001</v>
          </cell>
        </row>
        <row r="540">
          <cell r="K540">
            <v>30.64</v>
          </cell>
          <cell r="Q540">
            <v>1.7704</v>
          </cell>
        </row>
        <row r="541">
          <cell r="K541">
            <v>30.72</v>
          </cell>
          <cell r="Q541">
            <v>1.7749999999999999</v>
          </cell>
        </row>
        <row r="542">
          <cell r="K542">
            <v>30.41</v>
          </cell>
          <cell r="Q542">
            <v>1.7571000000000001</v>
          </cell>
        </row>
        <row r="543">
          <cell r="K543">
            <v>30.46</v>
          </cell>
          <cell r="Q543">
            <v>1.76</v>
          </cell>
        </row>
        <row r="544">
          <cell r="K544">
            <v>30.45</v>
          </cell>
          <cell r="Q544">
            <v>1.7594000000000001</v>
          </cell>
        </row>
        <row r="545">
          <cell r="K545">
            <v>31.06</v>
          </cell>
          <cell r="Q545">
            <v>1.7947</v>
          </cell>
        </row>
        <row r="546">
          <cell r="K546">
            <v>30.02</v>
          </cell>
          <cell r="Q546">
            <v>1.7345999999999999</v>
          </cell>
        </row>
        <row r="547">
          <cell r="K547">
            <v>30.06</v>
          </cell>
          <cell r="Q547">
            <v>1.7369000000000001</v>
          </cell>
        </row>
        <row r="548">
          <cell r="K548">
            <v>30.33</v>
          </cell>
          <cell r="Q548">
            <v>1.7524999999999999</v>
          </cell>
        </row>
        <row r="549">
          <cell r="K549">
            <v>29.83</v>
          </cell>
          <cell r="Q549">
            <v>1.7236</v>
          </cell>
        </row>
        <row r="550">
          <cell r="K550">
            <v>29.05</v>
          </cell>
          <cell r="Q550">
            <v>1.6785000000000001</v>
          </cell>
        </row>
        <row r="551">
          <cell r="K551">
            <v>29.15</v>
          </cell>
          <cell r="Q551">
            <v>1.6842999999999999</v>
          </cell>
        </row>
        <row r="552">
          <cell r="K552">
            <v>28.97</v>
          </cell>
          <cell r="Q552">
            <v>1.6738999999999999</v>
          </cell>
        </row>
        <row r="553">
          <cell r="K553">
            <v>28.86</v>
          </cell>
          <cell r="Q553">
            <v>1.6675</v>
          </cell>
        </row>
        <row r="554">
          <cell r="K554">
            <v>28.21</v>
          </cell>
          <cell r="Q554">
            <v>1.63</v>
          </cell>
        </row>
        <row r="555">
          <cell r="K555">
            <v>27.91</v>
          </cell>
          <cell r="Q555">
            <v>1.6126</v>
          </cell>
        </row>
        <row r="556">
          <cell r="K556">
            <v>27.38</v>
          </cell>
          <cell r="Q556">
            <v>1.5820000000000001</v>
          </cell>
        </row>
        <row r="557">
          <cell r="K557">
            <v>27.4</v>
          </cell>
          <cell r="Q557">
            <v>1.5831999999999999</v>
          </cell>
        </row>
        <row r="558">
          <cell r="K558">
            <v>27.59</v>
          </cell>
          <cell r="Q558">
            <v>1.5942000000000001</v>
          </cell>
        </row>
        <row r="559">
          <cell r="K559">
            <v>27.99</v>
          </cell>
          <cell r="Q559">
            <v>1.6173</v>
          </cell>
        </row>
        <row r="560">
          <cell r="K560">
            <v>26.53</v>
          </cell>
          <cell r="Q560">
            <v>1.5328999999999999</v>
          </cell>
        </row>
        <row r="561">
          <cell r="K561">
            <v>26.26</v>
          </cell>
          <cell r="Q561">
            <v>1.5173000000000001</v>
          </cell>
        </row>
        <row r="562">
          <cell r="K562">
            <v>26.69</v>
          </cell>
          <cell r="Q562">
            <v>1.4912000000000001</v>
          </cell>
        </row>
        <row r="563">
          <cell r="K563">
            <v>27.12</v>
          </cell>
          <cell r="Q563">
            <v>1.5152000000000001</v>
          </cell>
        </row>
        <row r="564">
          <cell r="K564">
            <v>26.51</v>
          </cell>
          <cell r="Q564">
            <v>1.4812000000000001</v>
          </cell>
        </row>
        <row r="565">
          <cell r="K565">
            <v>26.91</v>
          </cell>
          <cell r="Q565">
            <v>1.5035000000000001</v>
          </cell>
        </row>
        <row r="566">
          <cell r="K566">
            <v>27.1</v>
          </cell>
          <cell r="Q566">
            <v>1.5141</v>
          </cell>
        </row>
        <row r="567">
          <cell r="K567">
            <v>28.06</v>
          </cell>
          <cell r="Q567">
            <v>1.5678000000000001</v>
          </cell>
        </row>
        <row r="568">
          <cell r="K568">
            <v>27.19</v>
          </cell>
          <cell r="Q568">
            <v>1.5192000000000001</v>
          </cell>
        </row>
        <row r="569">
          <cell r="K569">
            <v>27.64</v>
          </cell>
          <cell r="Q569">
            <v>1.5443</v>
          </cell>
        </row>
        <row r="570">
          <cell r="K570">
            <v>27.66</v>
          </cell>
          <cell r="Q570">
            <v>1.5454000000000001</v>
          </cell>
        </row>
        <row r="571">
          <cell r="K571">
            <v>27.18</v>
          </cell>
          <cell r="Q571">
            <v>1.5185999999999999</v>
          </cell>
        </row>
        <row r="572">
          <cell r="K572">
            <v>26.65</v>
          </cell>
          <cell r="Q572">
            <v>1.4890000000000001</v>
          </cell>
        </row>
        <row r="573">
          <cell r="K573">
            <v>27.68</v>
          </cell>
          <cell r="Q573">
            <v>1.5465</v>
          </cell>
        </row>
        <row r="574">
          <cell r="K574">
            <v>28</v>
          </cell>
          <cell r="Q574">
            <v>1.5644</v>
          </cell>
        </row>
        <row r="575">
          <cell r="K575">
            <v>28</v>
          </cell>
          <cell r="Q575">
            <v>1.5644</v>
          </cell>
        </row>
        <row r="576">
          <cell r="K576">
            <v>27.69</v>
          </cell>
          <cell r="Q576">
            <v>1.5470999999999999</v>
          </cell>
        </row>
        <row r="577">
          <cell r="K577">
            <v>28.5</v>
          </cell>
          <cell r="Q577">
            <v>1.5923</v>
          </cell>
        </row>
        <row r="578">
          <cell r="K578">
            <v>29.33</v>
          </cell>
          <cell r="Q578">
            <v>1.6387</v>
          </cell>
        </row>
        <row r="579">
          <cell r="K579">
            <v>28.71</v>
          </cell>
          <cell r="Q579">
            <v>1.6041000000000001</v>
          </cell>
        </row>
        <row r="580">
          <cell r="K580">
            <v>28.71</v>
          </cell>
          <cell r="Q580">
            <v>1.6041000000000001</v>
          </cell>
        </row>
        <row r="581">
          <cell r="K581">
            <v>27.69</v>
          </cell>
          <cell r="Q581">
            <v>1.5470999999999999</v>
          </cell>
        </row>
        <row r="582">
          <cell r="K582">
            <v>28.4</v>
          </cell>
          <cell r="Q582">
            <v>1.5868</v>
          </cell>
        </row>
        <row r="583">
          <cell r="K583">
            <v>28.97</v>
          </cell>
          <cell r="Q583">
            <v>1.6186</v>
          </cell>
        </row>
        <row r="584">
          <cell r="K584">
            <v>28.29</v>
          </cell>
          <cell r="Q584">
            <v>1.5806</v>
          </cell>
        </row>
        <row r="585">
          <cell r="K585">
            <v>28.21</v>
          </cell>
          <cell r="Q585">
            <v>1.5761000000000001</v>
          </cell>
        </row>
        <row r="586">
          <cell r="K586">
            <v>28.17</v>
          </cell>
          <cell r="Q586">
            <v>1.5739000000000001</v>
          </cell>
        </row>
        <row r="587">
          <cell r="K587">
            <v>29.25</v>
          </cell>
          <cell r="Q587">
            <v>1.6343000000000001</v>
          </cell>
        </row>
        <row r="588">
          <cell r="K588">
            <v>29</v>
          </cell>
          <cell r="Q588">
            <v>1.6203000000000001</v>
          </cell>
        </row>
        <row r="589">
          <cell r="K589">
            <v>28.57</v>
          </cell>
          <cell r="Q589">
            <v>1.5963000000000001</v>
          </cell>
        </row>
        <row r="590">
          <cell r="K590">
            <v>29.64</v>
          </cell>
          <cell r="Q590">
            <v>1.6559999999999999</v>
          </cell>
        </row>
        <row r="591">
          <cell r="K591">
            <v>29.95</v>
          </cell>
          <cell r="Q591">
            <v>1.6734</v>
          </cell>
        </row>
        <row r="592">
          <cell r="K592">
            <v>29.74</v>
          </cell>
          <cell r="Q592">
            <v>1.6616</v>
          </cell>
        </row>
        <row r="593">
          <cell r="K593">
            <v>29.31</v>
          </cell>
          <cell r="Q593">
            <v>1.6375999999999999</v>
          </cell>
        </row>
        <row r="594">
          <cell r="K594">
            <v>29.52</v>
          </cell>
          <cell r="Q594">
            <v>1.6493</v>
          </cell>
        </row>
        <row r="595">
          <cell r="K595">
            <v>29.8</v>
          </cell>
          <cell r="Q595">
            <v>1.665</v>
          </cell>
        </row>
        <row r="596">
          <cell r="K596">
            <v>29.35</v>
          </cell>
          <cell r="Q596">
            <v>1.6397999999999999</v>
          </cell>
        </row>
        <row r="597">
          <cell r="K597">
            <v>28.71</v>
          </cell>
          <cell r="Q597">
            <v>1.6041000000000001</v>
          </cell>
        </row>
        <row r="598">
          <cell r="K598">
            <v>28.65</v>
          </cell>
          <cell r="Q598">
            <v>1.6007</v>
          </cell>
        </row>
        <row r="599">
          <cell r="K599">
            <v>28.75</v>
          </cell>
          <cell r="Q599">
            <v>1.6063000000000001</v>
          </cell>
        </row>
        <row r="600">
          <cell r="K600">
            <v>29.12</v>
          </cell>
          <cell r="Q600">
            <v>1.627</v>
          </cell>
        </row>
        <row r="601">
          <cell r="K601">
            <v>28.32</v>
          </cell>
          <cell r="Q601">
            <v>1.5823</v>
          </cell>
        </row>
        <row r="602">
          <cell r="K602">
            <v>28.27</v>
          </cell>
          <cell r="Q602">
            <v>1.5794999999999999</v>
          </cell>
        </row>
        <row r="603">
          <cell r="K603">
            <v>28.22</v>
          </cell>
          <cell r="Q603">
            <v>1.5767</v>
          </cell>
        </row>
        <row r="604">
          <cell r="K604">
            <v>28.83</v>
          </cell>
          <cell r="Q604">
            <v>1.6108</v>
          </cell>
        </row>
        <row r="605">
          <cell r="K605">
            <v>28.1</v>
          </cell>
          <cell r="Q605">
            <v>1.57</v>
          </cell>
        </row>
        <row r="606">
          <cell r="K606">
            <v>28.53</v>
          </cell>
          <cell r="Q606">
            <v>1.5940000000000001</v>
          </cell>
        </row>
        <row r="607">
          <cell r="K607">
            <v>28.57</v>
          </cell>
          <cell r="Q607">
            <v>1.5963000000000001</v>
          </cell>
        </row>
        <row r="608">
          <cell r="K608">
            <v>27.7</v>
          </cell>
          <cell r="Q608">
            <v>1.5477000000000001</v>
          </cell>
        </row>
        <row r="609">
          <cell r="K609">
            <v>27.88</v>
          </cell>
          <cell r="Q609">
            <v>1.5577000000000001</v>
          </cell>
        </row>
        <row r="610">
          <cell r="K610">
            <v>29.09</v>
          </cell>
          <cell r="Q610">
            <v>1.6253</v>
          </cell>
        </row>
        <row r="611">
          <cell r="K611">
            <v>28.12</v>
          </cell>
          <cell r="Q611">
            <v>1.5710999999999999</v>
          </cell>
        </row>
        <row r="612">
          <cell r="K612">
            <v>28.09</v>
          </cell>
          <cell r="Q612">
            <v>1.5693999999999999</v>
          </cell>
        </row>
        <row r="613">
          <cell r="K613">
            <v>28.16</v>
          </cell>
          <cell r="Q613">
            <v>1.5733999999999999</v>
          </cell>
        </row>
        <row r="614">
          <cell r="K614">
            <v>26.75</v>
          </cell>
          <cell r="Q614">
            <v>1.4945999999999999</v>
          </cell>
        </row>
        <row r="615">
          <cell r="K615">
            <v>24.6</v>
          </cell>
          <cell r="Q615">
            <v>1.3744000000000001</v>
          </cell>
        </row>
        <row r="616">
          <cell r="K616">
            <v>25.06</v>
          </cell>
          <cell r="Q616">
            <v>1.4000999999999999</v>
          </cell>
        </row>
        <row r="617">
          <cell r="K617">
            <v>23.39</v>
          </cell>
          <cell r="Q617">
            <v>1.3068</v>
          </cell>
        </row>
        <row r="618">
          <cell r="K618">
            <v>24.79</v>
          </cell>
          <cell r="Q618">
            <v>1.3851</v>
          </cell>
        </row>
        <row r="619">
          <cell r="K619">
            <v>26.62</v>
          </cell>
          <cell r="Q619">
            <v>1.4873000000000001</v>
          </cell>
        </row>
        <row r="620">
          <cell r="K620">
            <v>26.15</v>
          </cell>
          <cell r="Q620">
            <v>1.4610000000000001</v>
          </cell>
        </row>
        <row r="621">
          <cell r="K621">
            <v>24.95</v>
          </cell>
          <cell r="Q621">
            <v>1.3939999999999999</v>
          </cell>
        </row>
        <row r="622">
          <cell r="K622">
            <v>24.59</v>
          </cell>
          <cell r="Q622">
            <v>1.3738999999999999</v>
          </cell>
        </row>
        <row r="623">
          <cell r="K623">
            <v>25.68</v>
          </cell>
          <cell r="Q623">
            <v>1.4348000000000001</v>
          </cell>
        </row>
        <row r="624">
          <cell r="K624">
            <v>25.25</v>
          </cell>
          <cell r="Q624">
            <v>1.4108000000000001</v>
          </cell>
        </row>
        <row r="625">
          <cell r="K625">
            <v>23.1</v>
          </cell>
          <cell r="Q625">
            <v>1.2906</v>
          </cell>
        </row>
        <row r="626">
          <cell r="K626">
            <v>25.5</v>
          </cell>
          <cell r="Q626">
            <v>1.3798999999999999</v>
          </cell>
        </row>
        <row r="627">
          <cell r="K627">
            <v>24.5</v>
          </cell>
          <cell r="Q627">
            <v>1.3258000000000001</v>
          </cell>
        </row>
        <row r="628">
          <cell r="K628">
            <v>22.15</v>
          </cell>
          <cell r="Q628">
            <v>1.1986000000000001</v>
          </cell>
        </row>
        <row r="629">
          <cell r="K629">
            <v>21.57</v>
          </cell>
          <cell r="Q629">
            <v>1.1672</v>
          </cell>
        </row>
        <row r="630">
          <cell r="K630">
            <v>21.38</v>
          </cell>
          <cell r="Q630">
            <v>1.1569</v>
          </cell>
        </row>
        <row r="631">
          <cell r="K631">
            <v>20.3</v>
          </cell>
          <cell r="Q631">
            <v>1.0985</v>
          </cell>
        </row>
        <row r="632">
          <cell r="K632">
            <v>20.65</v>
          </cell>
          <cell r="Q632">
            <v>1.1173999999999999</v>
          </cell>
        </row>
        <row r="633">
          <cell r="K633">
            <v>19.010000000000002</v>
          </cell>
          <cell r="Q633">
            <v>1.0286999999999999</v>
          </cell>
        </row>
        <row r="634">
          <cell r="K634">
            <v>21.5</v>
          </cell>
          <cell r="Q634">
            <v>1.1634</v>
          </cell>
        </row>
        <row r="635">
          <cell r="K635">
            <v>21</v>
          </cell>
          <cell r="Q635">
            <v>1.1364000000000001</v>
          </cell>
        </row>
        <row r="636">
          <cell r="K636">
            <v>20.85</v>
          </cell>
          <cell r="Q636">
            <v>1.1283000000000001</v>
          </cell>
        </row>
        <row r="637">
          <cell r="K637">
            <v>19.25</v>
          </cell>
          <cell r="Q637">
            <v>1.0417000000000001</v>
          </cell>
        </row>
        <row r="638">
          <cell r="K638">
            <v>19.89</v>
          </cell>
          <cell r="Q638">
            <v>1.0763</v>
          </cell>
        </row>
        <row r="639">
          <cell r="K639">
            <v>19.63</v>
          </cell>
          <cell r="Q639">
            <v>1.0622</v>
          </cell>
        </row>
        <row r="640">
          <cell r="K640">
            <v>20.14</v>
          </cell>
          <cell r="Q640">
            <v>1.0898000000000001</v>
          </cell>
        </row>
        <row r="641">
          <cell r="K641">
            <v>20.350000000000001</v>
          </cell>
          <cell r="Q641">
            <v>1.1012</v>
          </cell>
        </row>
        <row r="642">
          <cell r="K642">
            <v>18.96</v>
          </cell>
          <cell r="Q642">
            <v>1.026</v>
          </cell>
        </row>
        <row r="643">
          <cell r="K643">
            <v>18.8</v>
          </cell>
          <cell r="Q643">
            <v>1.0173000000000001</v>
          </cell>
        </row>
        <row r="644">
          <cell r="K644">
            <v>17.829999999999998</v>
          </cell>
          <cell r="Q644">
            <v>0.96479999999999999</v>
          </cell>
        </row>
        <row r="645">
          <cell r="K645">
            <v>17.73</v>
          </cell>
          <cell r="Q645">
            <v>0.95940000000000003</v>
          </cell>
        </row>
        <row r="646">
          <cell r="K646">
            <v>19.489999999999998</v>
          </cell>
          <cell r="Q646">
            <v>1.0547</v>
          </cell>
        </row>
        <row r="647">
          <cell r="K647">
            <v>19.2</v>
          </cell>
          <cell r="Q647">
            <v>1.0389999999999999</v>
          </cell>
        </row>
        <row r="648">
          <cell r="K648">
            <v>19.350000000000001</v>
          </cell>
          <cell r="Q648">
            <v>1.0470999999999999</v>
          </cell>
        </row>
        <row r="649">
          <cell r="K649">
            <v>19.510000000000002</v>
          </cell>
          <cell r="Q649">
            <v>1.0557000000000001</v>
          </cell>
        </row>
        <row r="650">
          <cell r="K650">
            <v>19.3</v>
          </cell>
          <cell r="Q650">
            <v>1.0444</v>
          </cell>
        </row>
        <row r="651">
          <cell r="K651">
            <v>20.77</v>
          </cell>
          <cell r="Q651">
            <v>1.1238999999999999</v>
          </cell>
        </row>
        <row r="652">
          <cell r="K652">
            <v>19.93</v>
          </cell>
          <cell r="Q652">
            <v>1.0785</v>
          </cell>
        </row>
        <row r="653">
          <cell r="K653">
            <v>18.34</v>
          </cell>
          <cell r="Q653">
            <v>0.99239999999999995</v>
          </cell>
        </row>
        <row r="654">
          <cell r="K654">
            <v>18.86</v>
          </cell>
          <cell r="Q654">
            <v>1.0206</v>
          </cell>
        </row>
        <row r="655">
          <cell r="K655">
            <v>18.45</v>
          </cell>
          <cell r="Q655">
            <v>0.99839999999999995</v>
          </cell>
        </row>
        <row r="656">
          <cell r="K656">
            <v>17.809999999999999</v>
          </cell>
          <cell r="Q656">
            <v>0.96379999999999999</v>
          </cell>
        </row>
        <row r="657">
          <cell r="K657">
            <v>16.29</v>
          </cell>
          <cell r="Q657">
            <v>0.88149999999999995</v>
          </cell>
        </row>
        <row r="658">
          <cell r="K658">
            <v>16.86</v>
          </cell>
          <cell r="Q658">
            <v>0.9123</v>
          </cell>
        </row>
        <row r="659">
          <cell r="K659">
            <v>16.02</v>
          </cell>
          <cell r="Q659">
            <v>0.8669</v>
          </cell>
        </row>
        <row r="660">
          <cell r="K660">
            <v>16.11</v>
          </cell>
          <cell r="Q660">
            <v>0.87180000000000002</v>
          </cell>
        </row>
        <row r="661">
          <cell r="K661">
            <v>16.059999999999999</v>
          </cell>
          <cell r="Q661">
            <v>0.86909999999999998</v>
          </cell>
        </row>
        <row r="662">
          <cell r="K662">
            <v>14.45</v>
          </cell>
          <cell r="Q662">
            <v>0.78190000000000004</v>
          </cell>
        </row>
        <row r="663">
          <cell r="K663">
            <v>12.84</v>
          </cell>
          <cell r="Q663">
            <v>0.69479999999999997</v>
          </cell>
        </row>
        <row r="664">
          <cell r="K664">
            <v>14.03</v>
          </cell>
          <cell r="Q664">
            <v>0.75919999999999999</v>
          </cell>
        </row>
        <row r="665">
          <cell r="K665">
            <v>15.26</v>
          </cell>
          <cell r="Q665">
            <v>0.82579999999999998</v>
          </cell>
        </row>
        <row r="666">
          <cell r="K666">
            <v>15.77</v>
          </cell>
          <cell r="Q666">
            <v>0.85340000000000005</v>
          </cell>
        </row>
        <row r="667">
          <cell r="K667">
            <v>16.190000000000001</v>
          </cell>
          <cell r="Q667">
            <v>0.87609999999999999</v>
          </cell>
        </row>
        <row r="668">
          <cell r="K668">
            <v>17.170000000000002</v>
          </cell>
          <cell r="Q668">
            <v>0.92910000000000004</v>
          </cell>
        </row>
        <row r="669">
          <cell r="K669">
            <v>15.5</v>
          </cell>
          <cell r="Q669">
            <v>0.83879999999999999</v>
          </cell>
        </row>
        <row r="670">
          <cell r="K670">
            <v>17.61</v>
          </cell>
          <cell r="Q670">
            <v>0.95289999999999997</v>
          </cell>
        </row>
        <row r="671">
          <cell r="K671">
            <v>18.13</v>
          </cell>
          <cell r="Q671">
            <v>0.98109999999999997</v>
          </cell>
        </row>
        <row r="672">
          <cell r="K672">
            <v>17.55</v>
          </cell>
          <cell r="Q672">
            <v>0.94969999999999999</v>
          </cell>
        </row>
        <row r="673">
          <cell r="K673">
            <v>17.850000000000001</v>
          </cell>
          <cell r="Q673">
            <v>0.96589999999999998</v>
          </cell>
        </row>
        <row r="674">
          <cell r="K674">
            <v>18.88</v>
          </cell>
          <cell r="Q674">
            <v>1.0217000000000001</v>
          </cell>
        </row>
        <row r="675">
          <cell r="K675">
            <v>17.78</v>
          </cell>
          <cell r="Q675">
            <v>0.96209999999999996</v>
          </cell>
        </row>
        <row r="676">
          <cell r="K676">
            <v>18</v>
          </cell>
          <cell r="Q676">
            <v>0.97399999999999998</v>
          </cell>
        </row>
        <row r="677">
          <cell r="K677">
            <v>17.05</v>
          </cell>
          <cell r="Q677">
            <v>0.92259999999999998</v>
          </cell>
        </row>
        <row r="678">
          <cell r="K678">
            <v>17.11</v>
          </cell>
          <cell r="Q678">
            <v>0.92589999999999995</v>
          </cell>
        </row>
        <row r="679">
          <cell r="K679">
            <v>16.95</v>
          </cell>
          <cell r="Q679">
            <v>0.91720000000000002</v>
          </cell>
        </row>
        <row r="680">
          <cell r="K680">
            <v>17.920000000000002</v>
          </cell>
          <cell r="Q680">
            <v>0.96970000000000001</v>
          </cell>
        </row>
        <row r="681">
          <cell r="K681">
            <v>17.39</v>
          </cell>
          <cell r="Q681">
            <v>0.94099999999999995</v>
          </cell>
        </row>
        <row r="682">
          <cell r="K682">
            <v>15.96</v>
          </cell>
          <cell r="Q682">
            <v>0.86360000000000003</v>
          </cell>
        </row>
        <row r="683">
          <cell r="K683">
            <v>16.5</v>
          </cell>
          <cell r="Q683">
            <v>0.89290000000000003</v>
          </cell>
        </row>
        <row r="684">
          <cell r="K684">
            <v>16.07</v>
          </cell>
          <cell r="Q684">
            <v>0.86960000000000004</v>
          </cell>
        </row>
        <row r="685">
          <cell r="K685">
            <v>16.43</v>
          </cell>
          <cell r="Q685">
            <v>0.8891</v>
          </cell>
        </row>
        <row r="686">
          <cell r="K686">
            <v>16.11</v>
          </cell>
          <cell r="Q686">
            <v>0.87180000000000002</v>
          </cell>
        </row>
        <row r="687">
          <cell r="K687">
            <v>15.97</v>
          </cell>
          <cell r="Q687">
            <v>0.86419999999999997</v>
          </cell>
        </row>
        <row r="688">
          <cell r="K688">
            <v>15.66</v>
          </cell>
          <cell r="Q688">
            <v>0.84740000000000004</v>
          </cell>
        </row>
        <row r="689">
          <cell r="K689">
            <v>15.82</v>
          </cell>
          <cell r="Q689">
            <v>0.85609999999999997</v>
          </cell>
        </row>
        <row r="690">
          <cell r="K690">
            <v>16.2</v>
          </cell>
          <cell r="Q690">
            <v>0.9002</v>
          </cell>
        </row>
        <row r="691">
          <cell r="K691">
            <v>17.07</v>
          </cell>
          <cell r="Q691">
            <v>0.94850000000000001</v>
          </cell>
        </row>
        <row r="692">
          <cell r="K692">
            <v>16.63</v>
          </cell>
          <cell r="Q692">
            <v>0.92410000000000003</v>
          </cell>
        </row>
        <row r="693">
          <cell r="K693">
            <v>16.86</v>
          </cell>
          <cell r="Q693">
            <v>0.93679999999999997</v>
          </cell>
        </row>
        <row r="694">
          <cell r="K694">
            <v>16.11</v>
          </cell>
          <cell r="Q694">
            <v>0.8952</v>
          </cell>
        </row>
        <row r="695">
          <cell r="K695">
            <v>16.14</v>
          </cell>
          <cell r="Q695">
            <v>0.89680000000000004</v>
          </cell>
        </row>
        <row r="696">
          <cell r="K696">
            <v>16</v>
          </cell>
          <cell r="Q696">
            <v>0.8891</v>
          </cell>
        </row>
        <row r="697">
          <cell r="K697">
            <v>15.83</v>
          </cell>
          <cell r="Q697">
            <v>0.87960000000000005</v>
          </cell>
        </row>
        <row r="698">
          <cell r="K698">
            <v>14.94</v>
          </cell>
          <cell r="Q698">
            <v>0.83020000000000005</v>
          </cell>
        </row>
        <row r="699">
          <cell r="K699">
            <v>14.11</v>
          </cell>
          <cell r="Q699">
            <v>0.78400000000000003</v>
          </cell>
        </row>
        <row r="700">
          <cell r="K700">
            <v>13.77</v>
          </cell>
          <cell r="Q700">
            <v>0.7651</v>
          </cell>
        </row>
        <row r="701">
          <cell r="K701">
            <v>13.96</v>
          </cell>
          <cell r="Q701">
            <v>0.77569999999999995</v>
          </cell>
        </row>
        <row r="702">
          <cell r="K702">
            <v>12.93</v>
          </cell>
          <cell r="Q702">
            <v>0.71850000000000003</v>
          </cell>
        </row>
        <row r="703">
          <cell r="K703">
            <v>13.03</v>
          </cell>
          <cell r="Q703">
            <v>0.72399999999999998</v>
          </cell>
        </row>
        <row r="704">
          <cell r="K704">
            <v>13.48</v>
          </cell>
          <cell r="Q704">
            <v>0.749</v>
          </cell>
        </row>
        <row r="705">
          <cell r="K705">
            <v>12.03</v>
          </cell>
          <cell r="Q705">
            <v>0.66849999999999998</v>
          </cell>
        </row>
        <row r="706">
          <cell r="K706">
            <v>12.42</v>
          </cell>
          <cell r="Q706">
            <v>0.69010000000000005</v>
          </cell>
        </row>
        <row r="707">
          <cell r="K707">
            <v>13.06</v>
          </cell>
          <cell r="Q707">
            <v>0.72570000000000001</v>
          </cell>
        </row>
        <row r="708">
          <cell r="K708">
            <v>13.5</v>
          </cell>
          <cell r="Q708">
            <v>0.75009999999999999</v>
          </cell>
        </row>
        <row r="709">
          <cell r="K709">
            <v>12.72</v>
          </cell>
          <cell r="Q709">
            <v>0.70679999999999998</v>
          </cell>
        </row>
        <row r="710">
          <cell r="K710">
            <v>12.13</v>
          </cell>
          <cell r="Q710">
            <v>0.67400000000000004</v>
          </cell>
        </row>
        <row r="711">
          <cell r="K711">
            <v>11.62</v>
          </cell>
          <cell r="Q711">
            <v>0.64570000000000005</v>
          </cell>
        </row>
        <row r="712">
          <cell r="K712">
            <v>11.37</v>
          </cell>
          <cell r="Q712">
            <v>0.63180000000000003</v>
          </cell>
        </row>
        <row r="713">
          <cell r="K713">
            <v>11.26</v>
          </cell>
          <cell r="Q713">
            <v>0.62570000000000003</v>
          </cell>
        </row>
        <row r="714">
          <cell r="K714">
            <v>10.85</v>
          </cell>
          <cell r="Q714">
            <v>0.60289999999999999</v>
          </cell>
        </row>
        <row r="715">
          <cell r="K715">
            <v>11.1</v>
          </cell>
          <cell r="Q715">
            <v>0.61680000000000001</v>
          </cell>
        </row>
        <row r="716">
          <cell r="K716">
            <v>12.64</v>
          </cell>
          <cell r="Q716">
            <v>0.70240000000000002</v>
          </cell>
        </row>
        <row r="717">
          <cell r="K717">
            <v>11.62</v>
          </cell>
          <cell r="Q717">
            <v>0.64570000000000005</v>
          </cell>
        </row>
        <row r="718">
          <cell r="K718">
            <v>11.94</v>
          </cell>
          <cell r="Q718">
            <v>0.66349999999999998</v>
          </cell>
        </row>
        <row r="719">
          <cell r="K719">
            <v>11.68</v>
          </cell>
          <cell r="Q719">
            <v>0.64900000000000002</v>
          </cell>
        </row>
        <row r="720">
          <cell r="K720">
            <v>11.44</v>
          </cell>
          <cell r="Q720">
            <v>0.63570000000000004</v>
          </cell>
        </row>
        <row r="721">
          <cell r="K721">
            <v>10.81</v>
          </cell>
          <cell r="Q721">
            <v>0.60070000000000001</v>
          </cell>
        </row>
        <row r="722">
          <cell r="K722">
            <v>10.86</v>
          </cell>
          <cell r="Q722">
            <v>0.60340000000000005</v>
          </cell>
        </row>
        <row r="723">
          <cell r="K723">
            <v>10.06</v>
          </cell>
          <cell r="Q723">
            <v>0.55900000000000005</v>
          </cell>
        </row>
        <row r="724">
          <cell r="K724">
            <v>9.3800000000000008</v>
          </cell>
          <cell r="Q724">
            <v>0.5212</v>
          </cell>
        </row>
        <row r="725">
          <cell r="K725">
            <v>8.85</v>
          </cell>
          <cell r="Q725">
            <v>0.49180000000000001</v>
          </cell>
        </row>
        <row r="726">
          <cell r="K726">
            <v>9.08</v>
          </cell>
          <cell r="Q726">
            <v>0.50449999999999995</v>
          </cell>
        </row>
        <row r="727">
          <cell r="K727">
            <v>9.01</v>
          </cell>
          <cell r="Q727">
            <v>0.50070000000000003</v>
          </cell>
        </row>
        <row r="728">
          <cell r="K728">
            <v>9.1</v>
          </cell>
          <cell r="Q728">
            <v>0.50570000000000004</v>
          </cell>
        </row>
        <row r="729">
          <cell r="K729">
            <v>8.51</v>
          </cell>
          <cell r="Q729">
            <v>0.47289999999999999</v>
          </cell>
        </row>
        <row r="730">
          <cell r="K730">
            <v>7.6</v>
          </cell>
          <cell r="Q730">
            <v>0.42230000000000001</v>
          </cell>
        </row>
        <row r="731">
          <cell r="K731">
            <v>7.01</v>
          </cell>
          <cell r="Q731">
            <v>0.38950000000000001</v>
          </cell>
        </row>
        <row r="732">
          <cell r="K732">
            <v>6.69</v>
          </cell>
          <cell r="Q732">
            <v>0.37169999999999997</v>
          </cell>
        </row>
        <row r="733">
          <cell r="K733">
            <v>6.66</v>
          </cell>
          <cell r="Q733">
            <v>0.37009999999999998</v>
          </cell>
        </row>
        <row r="734">
          <cell r="K734">
            <v>7.06</v>
          </cell>
          <cell r="Q734">
            <v>0.39229999999999998</v>
          </cell>
        </row>
        <row r="735">
          <cell r="K735">
            <v>7.41</v>
          </cell>
          <cell r="Q735">
            <v>0.41170000000000001</v>
          </cell>
        </row>
        <row r="736">
          <cell r="K736">
            <v>8.8699999999999992</v>
          </cell>
          <cell r="Q736">
            <v>0.4929</v>
          </cell>
        </row>
        <row r="737">
          <cell r="K737">
            <v>8.49</v>
          </cell>
          <cell r="Q737">
            <v>0.4718</v>
          </cell>
        </row>
        <row r="738">
          <cell r="K738">
            <v>9.57</v>
          </cell>
          <cell r="Q738">
            <v>0.53180000000000005</v>
          </cell>
        </row>
        <row r="739">
          <cell r="K739">
            <v>9.6199999999999992</v>
          </cell>
          <cell r="Q739">
            <v>0.53449999999999998</v>
          </cell>
        </row>
        <row r="740">
          <cell r="K740">
            <v>9.66</v>
          </cell>
          <cell r="Q740">
            <v>0.53680000000000005</v>
          </cell>
        </row>
        <row r="741">
          <cell r="K741">
            <v>10</v>
          </cell>
          <cell r="Q741">
            <v>0.55569999999999997</v>
          </cell>
        </row>
        <row r="742">
          <cell r="K742">
            <v>10.32</v>
          </cell>
          <cell r="Q742">
            <v>0.57340000000000002</v>
          </cell>
        </row>
        <row r="743">
          <cell r="K743">
            <v>10.130000000000001</v>
          </cell>
          <cell r="Q743">
            <v>0.56289999999999996</v>
          </cell>
        </row>
        <row r="744">
          <cell r="K744">
            <v>9.5399999999999991</v>
          </cell>
          <cell r="Q744">
            <v>0.53010000000000002</v>
          </cell>
        </row>
        <row r="745">
          <cell r="K745">
            <v>10.43</v>
          </cell>
          <cell r="Q745">
            <v>0.5796</v>
          </cell>
        </row>
        <row r="746">
          <cell r="K746">
            <v>10.41</v>
          </cell>
          <cell r="Q746">
            <v>0.57840000000000003</v>
          </cell>
        </row>
        <row r="747">
          <cell r="K747">
            <v>10.49</v>
          </cell>
          <cell r="Q747">
            <v>0.58289999999999997</v>
          </cell>
        </row>
        <row r="748">
          <cell r="K748">
            <v>10.9</v>
          </cell>
          <cell r="Q748">
            <v>0.60570000000000002</v>
          </cell>
        </row>
        <row r="749">
          <cell r="K749">
            <v>10.78</v>
          </cell>
          <cell r="Q749">
            <v>0.59899999999999998</v>
          </cell>
        </row>
        <row r="750">
          <cell r="K750">
            <v>9.93</v>
          </cell>
          <cell r="Q750">
            <v>0.55179999999999996</v>
          </cell>
        </row>
        <row r="751">
          <cell r="K751">
            <v>10.11</v>
          </cell>
          <cell r="Q751">
            <v>0.58169999999999999</v>
          </cell>
        </row>
        <row r="752">
          <cell r="K752">
            <v>10.17</v>
          </cell>
          <cell r="Q752">
            <v>0.58509999999999995</v>
          </cell>
        </row>
        <row r="753">
          <cell r="K753">
            <v>10.74</v>
          </cell>
          <cell r="Q753">
            <v>0.6179</v>
          </cell>
        </row>
        <row r="754">
          <cell r="K754">
            <v>10.94</v>
          </cell>
          <cell r="Q754">
            <v>0.62939999999999996</v>
          </cell>
        </row>
        <row r="755">
          <cell r="K755">
            <v>11.19</v>
          </cell>
          <cell r="Q755">
            <v>0.64380000000000004</v>
          </cell>
        </row>
        <row r="756">
          <cell r="K756">
            <v>10.65</v>
          </cell>
          <cell r="Q756">
            <v>0.61280000000000001</v>
          </cell>
        </row>
        <row r="757">
          <cell r="K757">
            <v>10.64</v>
          </cell>
          <cell r="Q757">
            <v>0.61219999999999997</v>
          </cell>
        </row>
        <row r="758">
          <cell r="K758">
            <v>11.33</v>
          </cell>
          <cell r="Q758">
            <v>0.65190000000000003</v>
          </cell>
        </row>
        <row r="759">
          <cell r="K759">
            <v>12.13</v>
          </cell>
          <cell r="Q759">
            <v>0.69789999999999996</v>
          </cell>
        </row>
        <row r="760">
          <cell r="K760">
            <v>11.51</v>
          </cell>
          <cell r="Q760">
            <v>0.66220000000000001</v>
          </cell>
        </row>
        <row r="761">
          <cell r="K761">
            <v>11.83</v>
          </cell>
          <cell r="Q761">
            <v>0.68059999999999998</v>
          </cell>
        </row>
        <row r="762">
          <cell r="K762">
            <v>12.27</v>
          </cell>
          <cell r="Q762">
            <v>0.70599999999999996</v>
          </cell>
        </row>
        <row r="763">
          <cell r="K763">
            <v>12.39</v>
          </cell>
          <cell r="Q763">
            <v>0.71289999999999998</v>
          </cell>
        </row>
        <row r="764">
          <cell r="K764">
            <v>11.35</v>
          </cell>
          <cell r="Q764">
            <v>0.65300000000000002</v>
          </cell>
        </row>
        <row r="765">
          <cell r="K765">
            <v>11.7</v>
          </cell>
          <cell r="Q765">
            <v>0.67320000000000002</v>
          </cell>
        </row>
        <row r="766">
          <cell r="K766">
            <v>11.8</v>
          </cell>
          <cell r="Q766">
            <v>0.67889999999999995</v>
          </cell>
        </row>
        <row r="767">
          <cell r="K767">
            <v>11.88</v>
          </cell>
          <cell r="Q767">
            <v>0.6835</v>
          </cell>
        </row>
        <row r="768">
          <cell r="K768">
            <v>12.11</v>
          </cell>
          <cell r="Q768">
            <v>0.69679999999999997</v>
          </cell>
        </row>
        <row r="769">
          <cell r="K769">
            <v>12.09</v>
          </cell>
          <cell r="Q769">
            <v>0.6956</v>
          </cell>
        </row>
        <row r="770">
          <cell r="K770">
            <v>12</v>
          </cell>
          <cell r="Q770">
            <v>0.69040000000000001</v>
          </cell>
        </row>
        <row r="771">
          <cell r="K771">
            <v>12.22</v>
          </cell>
          <cell r="Q771">
            <v>0.70309999999999995</v>
          </cell>
        </row>
        <row r="772">
          <cell r="K772">
            <v>12.65</v>
          </cell>
          <cell r="Q772">
            <v>0.7278</v>
          </cell>
        </row>
        <row r="773">
          <cell r="K773">
            <v>12.69</v>
          </cell>
          <cell r="Q773">
            <v>0.73009999999999997</v>
          </cell>
        </row>
        <row r="774">
          <cell r="K774">
            <v>13.1</v>
          </cell>
          <cell r="Q774">
            <v>0.75370000000000004</v>
          </cell>
        </row>
        <row r="775">
          <cell r="K775">
            <v>13.1</v>
          </cell>
          <cell r="Q775">
            <v>0.75370000000000004</v>
          </cell>
        </row>
        <row r="776">
          <cell r="K776">
            <v>13.67</v>
          </cell>
          <cell r="Q776">
            <v>0.78649999999999998</v>
          </cell>
        </row>
        <row r="777">
          <cell r="K777">
            <v>13.96</v>
          </cell>
          <cell r="Q777">
            <v>0.80320000000000003</v>
          </cell>
        </row>
        <row r="778">
          <cell r="K778">
            <v>14.53</v>
          </cell>
          <cell r="Q778">
            <v>0.83599999999999997</v>
          </cell>
        </row>
        <row r="779">
          <cell r="K779">
            <v>14.19</v>
          </cell>
          <cell r="Q779">
            <v>0.81640000000000001</v>
          </cell>
        </row>
        <row r="780">
          <cell r="K780">
            <v>13.68</v>
          </cell>
          <cell r="Q780">
            <v>0.78710000000000002</v>
          </cell>
        </row>
        <row r="781">
          <cell r="K781">
            <v>12.91</v>
          </cell>
          <cell r="Q781">
            <v>0.74280000000000002</v>
          </cell>
        </row>
        <row r="782">
          <cell r="K782">
            <v>13.04</v>
          </cell>
          <cell r="Q782">
            <v>0.75029999999999997</v>
          </cell>
        </row>
        <row r="783">
          <cell r="K783">
            <v>12.86</v>
          </cell>
          <cell r="Q783">
            <v>0.7399</v>
          </cell>
        </row>
        <row r="784">
          <cell r="K784">
            <v>13.47</v>
          </cell>
          <cell r="Q784">
            <v>0.77500000000000002</v>
          </cell>
        </row>
        <row r="785">
          <cell r="K785">
            <v>13.7</v>
          </cell>
          <cell r="Q785">
            <v>0.78820000000000001</v>
          </cell>
        </row>
        <row r="786">
          <cell r="K786">
            <v>13.77</v>
          </cell>
          <cell r="Q786">
            <v>0.7923</v>
          </cell>
        </row>
        <row r="787">
          <cell r="K787">
            <v>13.24</v>
          </cell>
          <cell r="Q787">
            <v>0.76180000000000003</v>
          </cell>
        </row>
        <row r="788">
          <cell r="K788">
            <v>13.1</v>
          </cell>
          <cell r="Q788">
            <v>0.75370000000000004</v>
          </cell>
        </row>
        <row r="789">
          <cell r="K789">
            <v>13.39</v>
          </cell>
          <cell r="Q789">
            <v>0.77039999999999997</v>
          </cell>
        </row>
        <row r="790">
          <cell r="K790">
            <v>12.99</v>
          </cell>
          <cell r="Q790">
            <v>0.74739999999999995</v>
          </cell>
        </row>
        <row r="791">
          <cell r="K791">
            <v>13.19</v>
          </cell>
          <cell r="Q791">
            <v>0.75890000000000002</v>
          </cell>
        </row>
        <row r="792">
          <cell r="K792">
            <v>13.48</v>
          </cell>
          <cell r="Q792">
            <v>0.77559999999999996</v>
          </cell>
        </row>
        <row r="793">
          <cell r="K793">
            <v>13.86</v>
          </cell>
          <cell r="Q793">
            <v>0.7974</v>
          </cell>
        </row>
        <row r="794">
          <cell r="K794">
            <v>13.8</v>
          </cell>
          <cell r="Q794">
            <v>0.79400000000000004</v>
          </cell>
        </row>
        <row r="795">
          <cell r="K795">
            <v>13.5</v>
          </cell>
          <cell r="Q795">
            <v>0.77669999999999995</v>
          </cell>
        </row>
        <row r="796">
          <cell r="K796">
            <v>13.75</v>
          </cell>
          <cell r="Q796">
            <v>0.79110000000000003</v>
          </cell>
        </row>
        <row r="797">
          <cell r="K797">
            <v>13.54</v>
          </cell>
          <cell r="Q797">
            <v>0.77900000000000003</v>
          </cell>
        </row>
        <row r="798">
          <cell r="K798">
            <v>13.56</v>
          </cell>
          <cell r="Q798">
            <v>0.7802</v>
          </cell>
        </row>
        <row r="799">
          <cell r="K799">
            <v>13.57</v>
          </cell>
          <cell r="Q799">
            <v>0.78080000000000005</v>
          </cell>
        </row>
        <row r="800">
          <cell r="K800">
            <v>13.4</v>
          </cell>
          <cell r="Q800">
            <v>0.77100000000000002</v>
          </cell>
        </row>
        <row r="801">
          <cell r="K801">
            <v>13.46</v>
          </cell>
          <cell r="Q801">
            <v>0.77439999999999998</v>
          </cell>
        </row>
        <row r="802">
          <cell r="K802">
            <v>13.51</v>
          </cell>
          <cell r="Q802">
            <v>0.77729999999999999</v>
          </cell>
        </row>
        <row r="803">
          <cell r="K803">
            <v>13.15</v>
          </cell>
          <cell r="Q803">
            <v>0.75660000000000005</v>
          </cell>
        </row>
        <row r="804">
          <cell r="K804">
            <v>12.78</v>
          </cell>
          <cell r="Q804">
            <v>0.73529999999999995</v>
          </cell>
        </row>
        <row r="805">
          <cell r="K805">
            <v>12.25</v>
          </cell>
          <cell r="Q805">
            <v>0.70479999999999998</v>
          </cell>
        </row>
        <row r="806">
          <cell r="K806">
            <v>11.97</v>
          </cell>
          <cell r="Q806">
            <v>0.68869999999999998</v>
          </cell>
        </row>
        <row r="807">
          <cell r="K807">
            <v>12.1</v>
          </cell>
          <cell r="Q807">
            <v>0.69620000000000004</v>
          </cell>
        </row>
        <row r="808">
          <cell r="K808">
            <v>11.52</v>
          </cell>
          <cell r="Q808">
            <v>0.66279999999999994</v>
          </cell>
        </row>
        <row r="809">
          <cell r="K809">
            <v>11.6</v>
          </cell>
          <cell r="Q809">
            <v>0.66739999999999999</v>
          </cell>
        </row>
        <row r="810">
          <cell r="K810">
            <v>11.7</v>
          </cell>
          <cell r="Q810">
            <v>0.67320000000000002</v>
          </cell>
        </row>
        <row r="811">
          <cell r="K811">
            <v>11.86</v>
          </cell>
          <cell r="Q811">
            <v>0.68240000000000001</v>
          </cell>
        </row>
        <row r="812">
          <cell r="K812">
            <v>11.75</v>
          </cell>
          <cell r="Q812">
            <v>0.67600000000000005</v>
          </cell>
        </row>
        <row r="813">
          <cell r="K813">
            <v>11.76</v>
          </cell>
          <cell r="Q813">
            <v>0.67659999999999998</v>
          </cell>
        </row>
        <row r="814">
          <cell r="K814">
            <v>11.72</v>
          </cell>
          <cell r="Q814">
            <v>0.71619999999999995</v>
          </cell>
        </row>
        <row r="815">
          <cell r="K815">
            <v>11.78</v>
          </cell>
          <cell r="Q815">
            <v>0.71989999999999998</v>
          </cell>
        </row>
        <row r="816">
          <cell r="K816">
            <v>11.46</v>
          </cell>
          <cell r="Q816">
            <v>0.70030000000000003</v>
          </cell>
        </row>
        <row r="817">
          <cell r="K817">
            <v>11.48</v>
          </cell>
          <cell r="Q817">
            <v>0.70150000000000001</v>
          </cell>
        </row>
        <row r="818">
          <cell r="K818">
            <v>11.01</v>
          </cell>
          <cell r="Q818">
            <v>0.67279999999999995</v>
          </cell>
        </row>
        <row r="819">
          <cell r="K819">
            <v>10.71</v>
          </cell>
          <cell r="Q819">
            <v>0.65449999999999997</v>
          </cell>
        </row>
        <row r="820">
          <cell r="K820">
            <v>10.86</v>
          </cell>
          <cell r="Q820">
            <v>0.66359999999999997</v>
          </cell>
        </row>
        <row r="821">
          <cell r="K821">
            <v>10.78</v>
          </cell>
          <cell r="Q821">
            <v>0.65869999999999995</v>
          </cell>
        </row>
        <row r="822">
          <cell r="K822">
            <v>11.46</v>
          </cell>
          <cell r="Q822">
            <v>0.70030000000000003</v>
          </cell>
        </row>
        <row r="823">
          <cell r="K823">
            <v>11.64</v>
          </cell>
          <cell r="Q823">
            <v>0.71130000000000004</v>
          </cell>
        </row>
        <row r="824">
          <cell r="K824">
            <v>12.24</v>
          </cell>
          <cell r="Q824">
            <v>0.748</v>
          </cell>
        </row>
        <row r="825">
          <cell r="K825">
            <v>12.4</v>
          </cell>
          <cell r="Q825">
            <v>0.75770000000000004</v>
          </cell>
        </row>
        <row r="826">
          <cell r="K826">
            <v>11.65</v>
          </cell>
          <cell r="Q826">
            <v>0.71189999999999998</v>
          </cell>
        </row>
        <row r="827">
          <cell r="K827">
            <v>11.67</v>
          </cell>
          <cell r="Q827">
            <v>0.71309999999999996</v>
          </cell>
        </row>
        <row r="828">
          <cell r="K828">
            <v>11.47</v>
          </cell>
          <cell r="Q828">
            <v>0.70089999999999997</v>
          </cell>
        </row>
        <row r="829">
          <cell r="K829">
            <v>11.63</v>
          </cell>
          <cell r="Q829">
            <v>0.7107</v>
          </cell>
        </row>
        <row r="830">
          <cell r="K830">
            <v>11.95</v>
          </cell>
          <cell r="Q830">
            <v>0.73019999999999996</v>
          </cell>
        </row>
        <row r="831">
          <cell r="K831">
            <v>12.03</v>
          </cell>
          <cell r="Q831">
            <v>0.73509999999999998</v>
          </cell>
        </row>
        <row r="832">
          <cell r="K832">
            <v>12.32</v>
          </cell>
          <cell r="Q832">
            <v>0.75290000000000001</v>
          </cell>
        </row>
        <row r="833">
          <cell r="K833">
            <v>12.52</v>
          </cell>
          <cell r="Q833">
            <v>0.7651</v>
          </cell>
        </row>
        <row r="834">
          <cell r="K834">
            <v>12.26</v>
          </cell>
          <cell r="Q834">
            <v>0.74919999999999998</v>
          </cell>
        </row>
        <row r="835">
          <cell r="K835">
            <v>13.11</v>
          </cell>
          <cell r="Q835">
            <v>0.80110000000000003</v>
          </cell>
        </row>
        <row r="836">
          <cell r="K836">
            <v>13.4</v>
          </cell>
          <cell r="Q836">
            <v>0.81879999999999997</v>
          </cell>
        </row>
        <row r="837">
          <cell r="K837">
            <v>13.72</v>
          </cell>
          <cell r="Q837">
            <v>0.83840000000000003</v>
          </cell>
        </row>
        <row r="838">
          <cell r="K838">
            <v>13.82</v>
          </cell>
          <cell r="Q838">
            <v>0.84450000000000003</v>
          </cell>
        </row>
        <row r="839">
          <cell r="K839">
            <v>13.99</v>
          </cell>
          <cell r="Q839">
            <v>0.85489999999999999</v>
          </cell>
        </row>
        <row r="840">
          <cell r="K840">
            <v>14.31</v>
          </cell>
          <cell r="Q840">
            <v>0.87450000000000006</v>
          </cell>
        </row>
        <row r="841">
          <cell r="K841">
            <v>14.7</v>
          </cell>
          <cell r="Q841">
            <v>0.89829999999999999</v>
          </cell>
        </row>
        <row r="842">
          <cell r="K842">
            <v>14.57</v>
          </cell>
          <cell r="Q842">
            <v>0.89029999999999998</v>
          </cell>
        </row>
        <row r="843">
          <cell r="K843">
            <v>13.99</v>
          </cell>
          <cell r="Q843">
            <v>0.85489999999999999</v>
          </cell>
        </row>
        <row r="844">
          <cell r="K844">
            <v>14.13</v>
          </cell>
          <cell r="Q844">
            <v>0.86350000000000005</v>
          </cell>
        </row>
        <row r="845">
          <cell r="K845">
            <v>14.1</v>
          </cell>
          <cell r="Q845">
            <v>0.86160000000000003</v>
          </cell>
        </row>
        <row r="846">
          <cell r="K846">
            <v>13.92</v>
          </cell>
          <cell r="Q846">
            <v>0.85060000000000002</v>
          </cell>
        </row>
        <row r="847">
          <cell r="K847">
            <v>13.36</v>
          </cell>
          <cell r="Q847">
            <v>0.81640000000000001</v>
          </cell>
        </row>
        <row r="848">
          <cell r="K848">
            <v>13.59</v>
          </cell>
          <cell r="Q848">
            <v>0.83050000000000002</v>
          </cell>
        </row>
        <row r="849">
          <cell r="K849">
            <v>13.53</v>
          </cell>
          <cell r="Q849">
            <v>0.82679999999999998</v>
          </cell>
        </row>
        <row r="850">
          <cell r="K850">
            <v>13.81</v>
          </cell>
          <cell r="Q850">
            <v>0.84389999999999998</v>
          </cell>
        </row>
        <row r="851">
          <cell r="K851">
            <v>14.21</v>
          </cell>
          <cell r="Q851">
            <v>0.86829999999999996</v>
          </cell>
        </row>
        <row r="852">
          <cell r="K852">
            <v>14.2</v>
          </cell>
          <cell r="Q852">
            <v>0.86770000000000003</v>
          </cell>
        </row>
        <row r="853">
          <cell r="K853">
            <v>14.3</v>
          </cell>
          <cell r="Q853">
            <v>0.87380000000000002</v>
          </cell>
        </row>
        <row r="854">
          <cell r="K854">
            <v>14.11</v>
          </cell>
          <cell r="Q854">
            <v>0.86219999999999997</v>
          </cell>
        </row>
        <row r="855">
          <cell r="K855">
            <v>14.19</v>
          </cell>
          <cell r="Q855">
            <v>0.86709999999999998</v>
          </cell>
        </row>
        <row r="856">
          <cell r="K856">
            <v>14.08</v>
          </cell>
          <cell r="Q856">
            <v>0.86040000000000005</v>
          </cell>
        </row>
        <row r="857">
          <cell r="K857">
            <v>13.9</v>
          </cell>
          <cell r="Q857">
            <v>0.84940000000000004</v>
          </cell>
        </row>
        <row r="858">
          <cell r="K858">
            <v>13.34</v>
          </cell>
          <cell r="Q858">
            <v>0.81520000000000004</v>
          </cell>
        </row>
        <row r="859">
          <cell r="K859">
            <v>13.2</v>
          </cell>
          <cell r="Q859">
            <v>0.80659999999999998</v>
          </cell>
        </row>
        <row r="860">
          <cell r="K860">
            <v>13.45</v>
          </cell>
          <cell r="Q860">
            <v>0.82189999999999996</v>
          </cell>
        </row>
        <row r="861">
          <cell r="K861">
            <v>13.87</v>
          </cell>
          <cell r="Q861">
            <v>0.84760000000000002</v>
          </cell>
        </row>
        <row r="862">
          <cell r="K862">
            <v>14.5</v>
          </cell>
          <cell r="Q862">
            <v>0.8861</v>
          </cell>
        </row>
        <row r="863">
          <cell r="K863">
            <v>14.87</v>
          </cell>
          <cell r="Q863">
            <v>0.90869999999999995</v>
          </cell>
        </row>
        <row r="864">
          <cell r="K864">
            <v>14.8</v>
          </cell>
          <cell r="Q864">
            <v>0.90439999999999998</v>
          </cell>
        </row>
        <row r="865">
          <cell r="K865">
            <v>14.67</v>
          </cell>
          <cell r="Q865">
            <v>0.89649999999999996</v>
          </cell>
        </row>
        <row r="866">
          <cell r="K866">
            <v>15.35</v>
          </cell>
          <cell r="Q866">
            <v>0.93799999999999994</v>
          </cell>
        </row>
        <row r="867">
          <cell r="K867">
            <v>16</v>
          </cell>
          <cell r="Q867">
            <v>0.97770000000000001</v>
          </cell>
        </row>
        <row r="868">
          <cell r="K868">
            <v>17</v>
          </cell>
          <cell r="Q868">
            <v>1.0387999999999999</v>
          </cell>
        </row>
        <row r="869">
          <cell r="K869">
            <v>16.66</v>
          </cell>
          <cell r="Q869">
            <v>1.0181</v>
          </cell>
        </row>
        <row r="870">
          <cell r="K870">
            <v>16.5</v>
          </cell>
          <cell r="Q870">
            <v>1.0083</v>
          </cell>
        </row>
        <row r="871">
          <cell r="K871">
            <v>16.760000000000002</v>
          </cell>
          <cell r="Q871">
            <v>1.0242</v>
          </cell>
        </row>
        <row r="872">
          <cell r="K872">
            <v>17.010000000000002</v>
          </cell>
          <cell r="Q872">
            <v>1.0395000000000001</v>
          </cell>
        </row>
        <row r="873">
          <cell r="K873">
            <v>17</v>
          </cell>
          <cell r="Q873">
            <v>1.0387999999999999</v>
          </cell>
        </row>
        <row r="874">
          <cell r="K874">
            <v>16.579999999999998</v>
          </cell>
          <cell r="Q874">
            <v>1.0132000000000001</v>
          </cell>
        </row>
        <row r="875">
          <cell r="K875">
            <v>16.37</v>
          </cell>
          <cell r="Q875">
            <v>1.0003</v>
          </cell>
        </row>
        <row r="876">
          <cell r="K876">
            <v>16.760000000000002</v>
          </cell>
          <cell r="Q876">
            <v>1.0242</v>
          </cell>
        </row>
        <row r="877">
          <cell r="K877">
            <v>16.71</v>
          </cell>
          <cell r="Q877">
            <v>1.0210999999999999</v>
          </cell>
        </row>
        <row r="878">
          <cell r="K878">
            <v>16.420000000000002</v>
          </cell>
          <cell r="Q878">
            <v>1.0793999999999999</v>
          </cell>
        </row>
        <row r="879">
          <cell r="K879">
            <v>15.97</v>
          </cell>
          <cell r="Q879">
            <v>1.0498000000000001</v>
          </cell>
        </row>
        <row r="880">
          <cell r="K880">
            <v>15.36</v>
          </cell>
          <cell r="Q880">
            <v>1.0097</v>
          </cell>
        </row>
        <row r="881">
          <cell r="K881">
            <v>15.83</v>
          </cell>
          <cell r="Q881">
            <v>1.0406</v>
          </cell>
        </row>
        <row r="882">
          <cell r="K882">
            <v>16.079999999999998</v>
          </cell>
          <cell r="Q882">
            <v>1.0570999999999999</v>
          </cell>
        </row>
        <row r="883">
          <cell r="K883">
            <v>16.16</v>
          </cell>
          <cell r="Q883">
            <v>1.0623</v>
          </cell>
        </row>
        <row r="884">
          <cell r="K884">
            <v>16.22</v>
          </cell>
          <cell r="Q884">
            <v>1.0663</v>
          </cell>
        </row>
        <row r="885">
          <cell r="K885">
            <v>16.18</v>
          </cell>
          <cell r="Q885">
            <v>1.0636000000000001</v>
          </cell>
        </row>
        <row r="886">
          <cell r="K886">
            <v>16.329999999999998</v>
          </cell>
          <cell r="Q886">
            <v>1.0734999999999999</v>
          </cell>
        </row>
        <row r="887">
          <cell r="K887">
            <v>16.39</v>
          </cell>
          <cell r="Q887">
            <v>1.0773999999999999</v>
          </cell>
        </row>
        <row r="888">
          <cell r="K888">
            <v>16.84</v>
          </cell>
          <cell r="Q888">
            <v>1.107</v>
          </cell>
        </row>
        <row r="889">
          <cell r="K889">
            <v>16.79</v>
          </cell>
          <cell r="Q889">
            <v>1.1036999999999999</v>
          </cell>
        </row>
        <row r="890">
          <cell r="K890">
            <v>16.079999999999998</v>
          </cell>
          <cell r="Q890">
            <v>1.0570999999999999</v>
          </cell>
        </row>
        <row r="891">
          <cell r="K891">
            <v>15.84</v>
          </cell>
          <cell r="Q891">
            <v>1.0412999999999999</v>
          </cell>
        </row>
        <row r="892">
          <cell r="K892">
            <v>15.58</v>
          </cell>
          <cell r="Q892">
            <v>1.0242</v>
          </cell>
        </row>
        <row r="893">
          <cell r="K893">
            <v>15.53</v>
          </cell>
          <cell r="Q893">
            <v>1.0208999999999999</v>
          </cell>
        </row>
        <row r="894">
          <cell r="K894">
            <v>15.34</v>
          </cell>
          <cell r="Q894">
            <v>1.0084</v>
          </cell>
        </row>
        <row r="895">
          <cell r="K895">
            <v>15.2</v>
          </cell>
          <cell r="Q895">
            <v>0.99919999999999998</v>
          </cell>
        </row>
        <row r="896">
          <cell r="K896">
            <v>15.01</v>
          </cell>
          <cell r="Q896">
            <v>0.98670000000000002</v>
          </cell>
        </row>
        <row r="897">
          <cell r="K897">
            <v>14.93</v>
          </cell>
          <cell r="Q897">
            <v>0.98150000000000004</v>
          </cell>
        </row>
        <row r="898">
          <cell r="K898">
            <v>14.42</v>
          </cell>
          <cell r="Q898">
            <v>0.94789999999999996</v>
          </cell>
        </row>
        <row r="899">
          <cell r="K899">
            <v>14.87</v>
          </cell>
          <cell r="Q899">
            <v>0.97750000000000004</v>
          </cell>
        </row>
        <row r="900">
          <cell r="K900">
            <v>14.26</v>
          </cell>
          <cell r="Q900">
            <v>0.93740000000000001</v>
          </cell>
        </row>
        <row r="901">
          <cell r="K901">
            <v>14.47</v>
          </cell>
          <cell r="Q901">
            <v>0.95120000000000005</v>
          </cell>
        </row>
        <row r="902">
          <cell r="K902">
            <v>14.32</v>
          </cell>
          <cell r="Q902">
            <v>0.94140000000000001</v>
          </cell>
        </row>
        <row r="903">
          <cell r="K903">
            <v>14.19</v>
          </cell>
          <cell r="Q903">
            <v>0.93279999999999996</v>
          </cell>
        </row>
        <row r="904">
          <cell r="K904">
            <v>14.43</v>
          </cell>
          <cell r="Q904">
            <v>0.9486</v>
          </cell>
        </row>
        <row r="905">
          <cell r="K905">
            <v>15.33</v>
          </cell>
          <cell r="Q905">
            <v>1.0078</v>
          </cell>
        </row>
        <row r="906">
          <cell r="K906">
            <v>15.85</v>
          </cell>
          <cell r="Q906">
            <v>1.0419</v>
          </cell>
        </row>
        <row r="907">
          <cell r="K907">
            <v>15.78</v>
          </cell>
          <cell r="Q907">
            <v>1.0373000000000001</v>
          </cell>
        </row>
        <row r="908">
          <cell r="K908">
            <v>15.83</v>
          </cell>
          <cell r="Q908">
            <v>1.0406</v>
          </cell>
        </row>
        <row r="909">
          <cell r="K909">
            <v>15.75</v>
          </cell>
          <cell r="Q909">
            <v>1.0354000000000001</v>
          </cell>
        </row>
        <row r="910">
          <cell r="K910">
            <v>15.66</v>
          </cell>
          <cell r="Q910">
            <v>1.0294000000000001</v>
          </cell>
        </row>
        <row r="911">
          <cell r="K911">
            <v>16</v>
          </cell>
          <cell r="Q911">
            <v>1.0518000000000001</v>
          </cell>
        </row>
        <row r="912">
          <cell r="K912">
            <v>16.02</v>
          </cell>
          <cell r="Q912">
            <v>1.0530999999999999</v>
          </cell>
        </row>
        <row r="913">
          <cell r="K913">
            <v>16.09</v>
          </cell>
          <cell r="Q913">
            <v>1.0577000000000001</v>
          </cell>
        </row>
        <row r="914">
          <cell r="K914">
            <v>15.76</v>
          </cell>
          <cell r="Q914">
            <v>1.036</v>
          </cell>
        </row>
        <row r="915">
          <cell r="K915">
            <v>15.59</v>
          </cell>
          <cell r="Q915">
            <v>1.0247999999999999</v>
          </cell>
        </row>
        <row r="916">
          <cell r="K916">
            <v>16.02</v>
          </cell>
          <cell r="Q916">
            <v>1.0530999999999999</v>
          </cell>
        </row>
        <row r="917">
          <cell r="K917">
            <v>16.12</v>
          </cell>
          <cell r="Q917">
            <v>1.0597000000000001</v>
          </cell>
        </row>
        <row r="918">
          <cell r="K918">
            <v>16.18</v>
          </cell>
          <cell r="Q918">
            <v>1.0636000000000001</v>
          </cell>
        </row>
        <row r="919">
          <cell r="K919">
            <v>15.94</v>
          </cell>
          <cell r="Q919">
            <v>1.0479000000000001</v>
          </cell>
        </row>
        <row r="920">
          <cell r="K920">
            <v>16.02</v>
          </cell>
          <cell r="Q920">
            <v>1.0530999999999999</v>
          </cell>
        </row>
        <row r="921">
          <cell r="K921">
            <v>16.170000000000002</v>
          </cell>
          <cell r="Q921">
            <v>1.0629999999999999</v>
          </cell>
        </row>
        <row r="922">
          <cell r="K922">
            <v>16.07</v>
          </cell>
          <cell r="Q922">
            <v>1.0564</v>
          </cell>
        </row>
        <row r="923">
          <cell r="K923">
            <v>16</v>
          </cell>
          <cell r="Q923">
            <v>1.0518000000000001</v>
          </cell>
        </row>
        <row r="924">
          <cell r="K924">
            <v>16.2</v>
          </cell>
          <cell r="Q924">
            <v>1.0649</v>
          </cell>
        </row>
        <row r="925">
          <cell r="K925">
            <v>16.079999999999998</v>
          </cell>
          <cell r="Q925">
            <v>1.0570999999999999</v>
          </cell>
        </row>
        <row r="926">
          <cell r="K926">
            <v>15.72</v>
          </cell>
          <cell r="Q926">
            <v>1.0334000000000001</v>
          </cell>
        </row>
        <row r="927">
          <cell r="K927">
            <v>15.66</v>
          </cell>
          <cell r="Q927">
            <v>1.0294000000000001</v>
          </cell>
        </row>
        <row r="928">
          <cell r="K928">
            <v>15.61</v>
          </cell>
          <cell r="Q928">
            <v>1.0262</v>
          </cell>
        </row>
        <row r="929">
          <cell r="K929">
            <v>15.92</v>
          </cell>
          <cell r="Q929">
            <v>1.0465</v>
          </cell>
        </row>
        <row r="930">
          <cell r="K930">
            <v>15.95</v>
          </cell>
          <cell r="Q930">
            <v>1.0485</v>
          </cell>
        </row>
        <row r="931">
          <cell r="K931">
            <v>15.75</v>
          </cell>
          <cell r="Q931">
            <v>1.0354000000000001</v>
          </cell>
        </row>
        <row r="932">
          <cell r="K932">
            <v>15.69</v>
          </cell>
          <cell r="Q932">
            <v>1.0314000000000001</v>
          </cell>
        </row>
        <row r="933">
          <cell r="K933">
            <v>15.79</v>
          </cell>
          <cell r="Q933">
            <v>1.038</v>
          </cell>
        </row>
        <row r="934">
          <cell r="K934">
            <v>15.59</v>
          </cell>
          <cell r="Q934">
            <v>1.0247999999999999</v>
          </cell>
        </row>
        <row r="935">
          <cell r="K935">
            <v>15.57</v>
          </cell>
          <cell r="Q935">
            <v>1.0235000000000001</v>
          </cell>
        </row>
        <row r="936">
          <cell r="K936">
            <v>15.48</v>
          </cell>
          <cell r="Q936">
            <v>1.0176000000000001</v>
          </cell>
        </row>
        <row r="937">
          <cell r="K937">
            <v>15.41</v>
          </cell>
          <cell r="Q937">
            <v>1.0129999999999999</v>
          </cell>
        </row>
        <row r="938">
          <cell r="K938">
            <v>15.44</v>
          </cell>
          <cell r="Q938">
            <v>1.0149999999999999</v>
          </cell>
        </row>
        <row r="939">
          <cell r="K939">
            <v>15.34</v>
          </cell>
          <cell r="Q939">
            <v>1.0084</v>
          </cell>
        </row>
        <row r="940">
          <cell r="K940">
            <v>15.44</v>
          </cell>
          <cell r="Q940">
            <v>1.0149999999999999</v>
          </cell>
        </row>
        <row r="941">
          <cell r="K941">
            <v>15.35</v>
          </cell>
          <cell r="Q941">
            <v>1.0091000000000001</v>
          </cell>
        </row>
        <row r="942">
          <cell r="K942">
            <v>15.13</v>
          </cell>
          <cell r="Q942">
            <v>1.0345</v>
          </cell>
        </row>
        <row r="943">
          <cell r="K943">
            <v>15.45</v>
          </cell>
          <cell r="Q943">
            <v>1.0564</v>
          </cell>
        </row>
        <row r="944">
          <cell r="K944">
            <v>15.53</v>
          </cell>
          <cell r="Q944">
            <v>1.0618000000000001</v>
          </cell>
        </row>
        <row r="945">
          <cell r="K945">
            <v>15.45</v>
          </cell>
          <cell r="Q945">
            <v>1.0564</v>
          </cell>
        </row>
        <row r="946">
          <cell r="K946">
            <v>16.25</v>
          </cell>
          <cell r="Q946">
            <v>1.1111</v>
          </cell>
        </row>
        <row r="947">
          <cell r="K947">
            <v>16.600000000000001</v>
          </cell>
          <cell r="Q947">
            <v>1.135</v>
          </cell>
        </row>
        <row r="948">
          <cell r="K948">
            <v>16.760000000000002</v>
          </cell>
          <cell r="Q948">
            <v>1.1459999999999999</v>
          </cell>
        </row>
        <row r="949">
          <cell r="K949">
            <v>16.77</v>
          </cell>
          <cell r="Q949">
            <v>1.1466000000000001</v>
          </cell>
        </row>
        <row r="950">
          <cell r="K950">
            <v>16.829999999999998</v>
          </cell>
          <cell r="Q950">
            <v>1.1507000000000001</v>
          </cell>
        </row>
        <row r="951">
          <cell r="K951">
            <v>16.7</v>
          </cell>
          <cell r="Q951">
            <v>1.1417999999999999</v>
          </cell>
        </row>
        <row r="952">
          <cell r="K952">
            <v>16.440000000000001</v>
          </cell>
          <cell r="Q952">
            <v>1.1241000000000001</v>
          </cell>
        </row>
        <row r="953">
          <cell r="K953">
            <v>16.54</v>
          </cell>
          <cell r="Q953">
            <v>1.1309</v>
          </cell>
        </row>
        <row r="954">
          <cell r="K954">
            <v>16.5</v>
          </cell>
          <cell r="Q954">
            <v>1.1282000000000001</v>
          </cell>
        </row>
        <row r="955">
          <cell r="K955">
            <v>16.02</v>
          </cell>
          <cell r="Q955">
            <v>1.0953999999999999</v>
          </cell>
        </row>
        <row r="956">
          <cell r="K956">
            <v>16.11</v>
          </cell>
          <cell r="Q956">
            <v>1.1014999999999999</v>
          </cell>
        </row>
        <row r="957">
          <cell r="K957">
            <v>16.37</v>
          </cell>
          <cell r="Q957">
            <v>1.1193</v>
          </cell>
        </row>
        <row r="958">
          <cell r="K958">
            <v>16.350000000000001</v>
          </cell>
          <cell r="Q958">
            <v>1.1178999999999999</v>
          </cell>
        </row>
        <row r="959">
          <cell r="K959">
            <v>16.3</v>
          </cell>
          <cell r="Q959">
            <v>1.1145</v>
          </cell>
        </row>
        <row r="960">
          <cell r="K960">
            <v>16.16</v>
          </cell>
          <cell r="Q960">
            <v>1.1049</v>
          </cell>
        </row>
        <row r="961">
          <cell r="K961">
            <v>16.079999999999998</v>
          </cell>
          <cell r="Q961">
            <v>1.0994999999999999</v>
          </cell>
        </row>
        <row r="962">
          <cell r="K962">
            <v>16.25</v>
          </cell>
          <cell r="Q962">
            <v>1.1111</v>
          </cell>
        </row>
        <row r="963">
          <cell r="K963">
            <v>16.850000000000001</v>
          </cell>
          <cell r="Q963">
            <v>1.1520999999999999</v>
          </cell>
        </row>
        <row r="964">
          <cell r="K964">
            <v>16.68</v>
          </cell>
          <cell r="Q964">
            <v>1.1405000000000001</v>
          </cell>
        </row>
        <row r="965">
          <cell r="K965">
            <v>16.04</v>
          </cell>
          <cell r="Q965">
            <v>1.0967</v>
          </cell>
        </row>
        <row r="966">
          <cell r="K966">
            <v>15.79</v>
          </cell>
          <cell r="Q966">
            <v>1.0795999999999999</v>
          </cell>
        </row>
        <row r="967">
          <cell r="K967">
            <v>15.6</v>
          </cell>
          <cell r="Q967">
            <v>1.0666</v>
          </cell>
        </row>
        <row r="968">
          <cell r="K968">
            <v>15.6</v>
          </cell>
          <cell r="Q968">
            <v>1.0666</v>
          </cell>
        </row>
        <row r="969">
          <cell r="K969">
            <v>15.69</v>
          </cell>
          <cell r="Q969">
            <v>1.0728</v>
          </cell>
        </row>
        <row r="970">
          <cell r="K970">
            <v>15.77</v>
          </cell>
          <cell r="Q970">
            <v>1.0783</v>
          </cell>
        </row>
        <row r="971">
          <cell r="K971">
            <v>15.55</v>
          </cell>
          <cell r="Q971">
            <v>1.0631999999999999</v>
          </cell>
        </row>
        <row r="972">
          <cell r="K972">
            <v>16.04</v>
          </cell>
          <cell r="Q972">
            <v>1.0967</v>
          </cell>
        </row>
        <row r="973">
          <cell r="K973">
            <v>16.149999999999999</v>
          </cell>
          <cell r="Q973">
            <v>1.1042000000000001</v>
          </cell>
        </row>
        <row r="974">
          <cell r="K974">
            <v>16.239999999999998</v>
          </cell>
          <cell r="Q974">
            <v>1.1104000000000001</v>
          </cell>
        </row>
        <row r="975">
          <cell r="K975">
            <v>16.170000000000002</v>
          </cell>
          <cell r="Q975">
            <v>1.1055999999999999</v>
          </cell>
        </row>
        <row r="976">
          <cell r="K976">
            <v>16.25</v>
          </cell>
          <cell r="Q976">
            <v>1.1111</v>
          </cell>
        </row>
        <row r="977">
          <cell r="K977">
            <v>15.95</v>
          </cell>
          <cell r="Q977">
            <v>1.0906</v>
          </cell>
        </row>
        <row r="978">
          <cell r="K978">
            <v>16.12</v>
          </cell>
          <cell r="Q978">
            <v>1.1022000000000001</v>
          </cell>
        </row>
        <row r="979">
          <cell r="K979">
            <v>15.92</v>
          </cell>
          <cell r="Q979">
            <v>1.0885</v>
          </cell>
        </row>
        <row r="980">
          <cell r="K980">
            <v>16.059999999999999</v>
          </cell>
          <cell r="Q980">
            <v>1.0981000000000001</v>
          </cell>
        </row>
        <row r="981">
          <cell r="K981">
            <v>15.9</v>
          </cell>
          <cell r="Q981">
            <v>1.0871</v>
          </cell>
        </row>
        <row r="982">
          <cell r="K982">
            <v>15.9</v>
          </cell>
          <cell r="Q982">
            <v>1.0871</v>
          </cell>
        </row>
        <row r="983">
          <cell r="K983">
            <v>16.03</v>
          </cell>
          <cell r="Q983">
            <v>1.0960000000000001</v>
          </cell>
        </row>
        <row r="984">
          <cell r="K984">
            <v>16.11</v>
          </cell>
          <cell r="Q984">
            <v>1.1014999999999999</v>
          </cell>
        </row>
        <row r="985">
          <cell r="K985">
            <v>16.350000000000001</v>
          </cell>
          <cell r="Q985">
            <v>1.1178999999999999</v>
          </cell>
        </row>
        <row r="986">
          <cell r="K986">
            <v>16.27</v>
          </cell>
          <cell r="Q986">
            <v>1.1124000000000001</v>
          </cell>
        </row>
        <row r="987">
          <cell r="K987">
            <v>16.489999999999998</v>
          </cell>
          <cell r="Q987">
            <v>1.1274999999999999</v>
          </cell>
        </row>
        <row r="988">
          <cell r="K988">
            <v>16.510000000000002</v>
          </cell>
          <cell r="Q988">
            <v>1.1289</v>
          </cell>
        </row>
        <row r="989">
          <cell r="K989">
            <v>16.48</v>
          </cell>
          <cell r="Q989">
            <v>1.1268</v>
          </cell>
        </row>
        <row r="990">
          <cell r="K990">
            <v>17.04</v>
          </cell>
          <cell r="Q990">
            <v>1.1651</v>
          </cell>
        </row>
        <row r="991">
          <cell r="K991">
            <v>17.29</v>
          </cell>
          <cell r="Q991">
            <v>1.1821999999999999</v>
          </cell>
        </row>
        <row r="992">
          <cell r="K992">
            <v>18.07</v>
          </cell>
          <cell r="Q992">
            <v>1.2355</v>
          </cell>
        </row>
        <row r="993">
          <cell r="K993">
            <v>18.04</v>
          </cell>
          <cell r="Q993">
            <v>1.2335</v>
          </cell>
        </row>
        <row r="994">
          <cell r="K994">
            <v>18.190000000000001</v>
          </cell>
          <cell r="Q994">
            <v>1.2437</v>
          </cell>
        </row>
        <row r="995">
          <cell r="K995">
            <v>18.07</v>
          </cell>
          <cell r="Q995">
            <v>1.2355</v>
          </cell>
        </row>
        <row r="996">
          <cell r="K996">
            <v>18.07</v>
          </cell>
          <cell r="Q996">
            <v>1.2355</v>
          </cell>
        </row>
        <row r="997">
          <cell r="K997">
            <v>18.329999999999998</v>
          </cell>
          <cell r="Q997">
            <v>1.2533000000000001</v>
          </cell>
        </row>
        <row r="998">
          <cell r="K998">
            <v>18.45</v>
          </cell>
          <cell r="Q998">
            <v>1.2615000000000001</v>
          </cell>
        </row>
        <row r="999">
          <cell r="K999">
            <v>18.3</v>
          </cell>
          <cell r="Q999">
            <v>1.2512000000000001</v>
          </cell>
        </row>
        <row r="1000">
          <cell r="K1000">
            <v>18.34</v>
          </cell>
          <cell r="Q1000">
            <v>1.254</v>
          </cell>
        </row>
        <row r="1001">
          <cell r="K1001">
            <v>18.399999999999999</v>
          </cell>
          <cell r="Q1001">
            <v>1.2581</v>
          </cell>
        </row>
        <row r="1002">
          <cell r="K1002">
            <v>18.3</v>
          </cell>
          <cell r="Q1002">
            <v>1.2512000000000001</v>
          </cell>
        </row>
        <row r="1003">
          <cell r="K1003">
            <v>18.2</v>
          </cell>
          <cell r="Q1003">
            <v>1.2658</v>
          </cell>
        </row>
        <row r="1004">
          <cell r="K1004">
            <v>18.329999999999998</v>
          </cell>
          <cell r="Q1004">
            <v>1.2747999999999999</v>
          </cell>
        </row>
        <row r="1005">
          <cell r="K1005">
            <v>18.53</v>
          </cell>
          <cell r="Q1005">
            <v>1.2887</v>
          </cell>
        </row>
        <row r="1006">
          <cell r="K1006">
            <v>18.600000000000001</v>
          </cell>
          <cell r="Q1006">
            <v>1.2936000000000001</v>
          </cell>
        </row>
        <row r="1007">
          <cell r="K1007">
            <v>18.5</v>
          </cell>
          <cell r="Q1007">
            <v>1.2866</v>
          </cell>
        </row>
        <row r="1008">
          <cell r="K1008">
            <v>18.559999999999999</v>
          </cell>
          <cell r="Q1008">
            <v>1.2907999999999999</v>
          </cell>
        </row>
        <row r="1009">
          <cell r="K1009">
            <v>18.52</v>
          </cell>
          <cell r="Q1009">
            <v>1.288</v>
          </cell>
        </row>
        <row r="1010">
          <cell r="K1010">
            <v>18.71</v>
          </cell>
          <cell r="Q1010">
            <v>1.3011999999999999</v>
          </cell>
        </row>
        <row r="1011">
          <cell r="K1011">
            <v>18.95</v>
          </cell>
          <cell r="Q1011">
            <v>1.3179000000000001</v>
          </cell>
        </row>
        <row r="1012">
          <cell r="K1012">
            <v>19.350000000000001</v>
          </cell>
          <cell r="Q1012">
            <v>1.3456999999999999</v>
          </cell>
        </row>
        <row r="1013">
          <cell r="K1013">
            <v>19.5</v>
          </cell>
          <cell r="Q1013">
            <v>1.3562000000000001</v>
          </cell>
        </row>
        <row r="1014">
          <cell r="K1014">
            <v>18.97</v>
          </cell>
          <cell r="Q1014">
            <v>1.3192999999999999</v>
          </cell>
        </row>
        <row r="1015">
          <cell r="K1015">
            <v>18.940000000000001</v>
          </cell>
          <cell r="Q1015">
            <v>1.3171999999999999</v>
          </cell>
        </row>
        <row r="1016">
          <cell r="K1016">
            <v>19</v>
          </cell>
          <cell r="Q1016">
            <v>1.3213999999999999</v>
          </cell>
        </row>
        <row r="1017">
          <cell r="K1017">
            <v>19.03</v>
          </cell>
          <cell r="Q1017">
            <v>1.3234999999999999</v>
          </cell>
        </row>
        <row r="1018">
          <cell r="K1018">
            <v>18.95</v>
          </cell>
          <cell r="Q1018">
            <v>1.3179000000000001</v>
          </cell>
        </row>
        <row r="1019">
          <cell r="K1019">
            <v>19.07</v>
          </cell>
          <cell r="Q1019">
            <v>1.3263</v>
          </cell>
        </row>
        <row r="1020">
          <cell r="K1020">
            <v>19.3</v>
          </cell>
          <cell r="Q1020">
            <v>1.3423</v>
          </cell>
        </row>
        <row r="1021">
          <cell r="K1021">
            <v>18.7</v>
          </cell>
          <cell r="Q1021">
            <v>1.3005</v>
          </cell>
        </row>
        <row r="1022">
          <cell r="K1022">
            <v>18.95</v>
          </cell>
          <cell r="Q1022">
            <v>1.3179000000000001</v>
          </cell>
        </row>
        <row r="1023">
          <cell r="K1023">
            <v>19.489999999999998</v>
          </cell>
          <cell r="Q1023">
            <v>1.3554999999999999</v>
          </cell>
        </row>
        <row r="1024">
          <cell r="K1024">
            <v>18.86</v>
          </cell>
          <cell r="Q1024">
            <v>1.3117000000000001</v>
          </cell>
        </row>
        <row r="1025">
          <cell r="K1025">
            <v>19.260000000000002</v>
          </cell>
          <cell r="Q1025">
            <v>1.3394999999999999</v>
          </cell>
        </row>
        <row r="1026">
          <cell r="K1026">
            <v>18.579999999999998</v>
          </cell>
          <cell r="Q1026">
            <v>1.2922</v>
          </cell>
        </row>
        <row r="1027">
          <cell r="K1027">
            <v>18.100000000000001</v>
          </cell>
          <cell r="Q1027">
            <v>1.2587999999999999</v>
          </cell>
        </row>
        <row r="1028">
          <cell r="K1028">
            <v>17.309999999999999</v>
          </cell>
          <cell r="Q1028">
            <v>1.2039</v>
          </cell>
        </row>
        <row r="1029">
          <cell r="K1029">
            <v>16.88</v>
          </cell>
          <cell r="Q1029">
            <v>1.1739999999999999</v>
          </cell>
        </row>
        <row r="1030">
          <cell r="K1030">
            <v>18.04</v>
          </cell>
          <cell r="Q1030">
            <v>1.2545999999999999</v>
          </cell>
        </row>
        <row r="1031">
          <cell r="K1031">
            <v>18</v>
          </cell>
          <cell r="Q1031">
            <v>1.2518</v>
          </cell>
        </row>
        <row r="1032">
          <cell r="K1032">
            <v>18.440000000000001</v>
          </cell>
          <cell r="Q1032">
            <v>1.2824</v>
          </cell>
        </row>
        <row r="1033">
          <cell r="K1033">
            <v>18.05</v>
          </cell>
          <cell r="Q1033">
            <v>1.2553000000000001</v>
          </cell>
        </row>
        <row r="1034">
          <cell r="K1034">
            <v>17.64</v>
          </cell>
          <cell r="Q1034">
            <v>1.2267999999999999</v>
          </cell>
        </row>
        <row r="1035">
          <cell r="K1035">
            <v>17.559999999999999</v>
          </cell>
          <cell r="Q1035">
            <v>1.2212000000000001</v>
          </cell>
        </row>
        <row r="1036">
          <cell r="K1036">
            <v>17.23</v>
          </cell>
          <cell r="Q1036">
            <v>1.1982999999999999</v>
          </cell>
        </row>
        <row r="1037">
          <cell r="K1037">
            <v>17.260000000000002</v>
          </cell>
          <cell r="Q1037">
            <v>1.2003999999999999</v>
          </cell>
        </row>
        <row r="1038">
          <cell r="K1038">
            <v>16.260000000000002</v>
          </cell>
          <cell r="Q1038">
            <v>1.1308</v>
          </cell>
        </row>
        <row r="1039">
          <cell r="K1039">
            <v>16.420000000000002</v>
          </cell>
          <cell r="Q1039">
            <v>1.1419999999999999</v>
          </cell>
        </row>
        <row r="1040">
          <cell r="K1040">
            <v>16.010000000000002</v>
          </cell>
          <cell r="Q1040">
            <v>1.1133999999999999</v>
          </cell>
        </row>
        <row r="1041">
          <cell r="K1041">
            <v>15.95</v>
          </cell>
          <cell r="Q1041">
            <v>1.1093</v>
          </cell>
        </row>
        <row r="1042">
          <cell r="K1042">
            <v>16.010000000000002</v>
          </cell>
          <cell r="Q1042">
            <v>1.1133999999999999</v>
          </cell>
        </row>
        <row r="1043">
          <cell r="K1043">
            <v>16.66</v>
          </cell>
          <cell r="Q1043">
            <v>1.1587000000000001</v>
          </cell>
        </row>
        <row r="1044">
          <cell r="K1044">
            <v>16.350000000000001</v>
          </cell>
          <cell r="Q1044">
            <v>1.1371</v>
          </cell>
        </row>
        <row r="1045">
          <cell r="K1045">
            <v>15.98</v>
          </cell>
          <cell r="Q1045">
            <v>1.1113999999999999</v>
          </cell>
        </row>
        <row r="1046">
          <cell r="K1046">
            <v>16.350000000000001</v>
          </cell>
          <cell r="Q1046">
            <v>1.1371</v>
          </cell>
        </row>
        <row r="1047">
          <cell r="K1047">
            <v>16.45</v>
          </cell>
          <cell r="Q1047">
            <v>1.1439999999999999</v>
          </cell>
        </row>
        <row r="1048">
          <cell r="K1048">
            <v>15.71</v>
          </cell>
          <cell r="Q1048">
            <v>1.0926</v>
          </cell>
        </row>
        <row r="1049">
          <cell r="K1049">
            <v>15.41</v>
          </cell>
          <cell r="Q1049">
            <v>1.0717000000000001</v>
          </cell>
        </row>
        <row r="1050">
          <cell r="K1050">
            <v>15.48</v>
          </cell>
          <cell r="Q1050">
            <v>1.0766</v>
          </cell>
        </row>
        <row r="1051">
          <cell r="K1051">
            <v>15.32</v>
          </cell>
          <cell r="Q1051">
            <v>1.0654999999999999</v>
          </cell>
        </row>
        <row r="1052">
          <cell r="K1052">
            <v>15.68</v>
          </cell>
          <cell r="Q1052">
            <v>1.0905</v>
          </cell>
        </row>
        <row r="1053">
          <cell r="K1053">
            <v>15.56</v>
          </cell>
          <cell r="Q1053">
            <v>1.0822000000000001</v>
          </cell>
        </row>
        <row r="1054">
          <cell r="K1054">
            <v>15.39</v>
          </cell>
          <cell r="Q1054">
            <v>1.0703</v>
          </cell>
        </row>
        <row r="1055">
          <cell r="K1055">
            <v>15.785</v>
          </cell>
          <cell r="Q1055">
            <v>1.0978000000000001</v>
          </cell>
        </row>
        <row r="1056">
          <cell r="K1056">
            <v>15.85</v>
          </cell>
          <cell r="Q1056">
            <v>1.1023000000000001</v>
          </cell>
        </row>
        <row r="1057">
          <cell r="K1057">
            <v>15.91</v>
          </cell>
          <cell r="Q1057">
            <v>1.1065</v>
          </cell>
        </row>
        <row r="1058">
          <cell r="K1058">
            <v>15.95</v>
          </cell>
          <cell r="Q1058">
            <v>1.1093</v>
          </cell>
        </row>
        <row r="1059">
          <cell r="K1059">
            <v>16.100000000000001</v>
          </cell>
          <cell r="Q1059">
            <v>1.1196999999999999</v>
          </cell>
        </row>
        <row r="1060">
          <cell r="K1060">
            <v>15.79</v>
          </cell>
          <cell r="Q1060">
            <v>1.0981000000000001</v>
          </cell>
        </row>
        <row r="1061">
          <cell r="K1061">
            <v>15.39</v>
          </cell>
          <cell r="Q1061">
            <v>1.0703</v>
          </cell>
        </row>
        <row r="1062">
          <cell r="K1062">
            <v>15.08</v>
          </cell>
          <cell r="Q1062">
            <v>1.0488</v>
          </cell>
        </row>
        <row r="1063">
          <cell r="K1063">
            <v>14.91</v>
          </cell>
          <cell r="Q1063">
            <v>1.0368999999999999</v>
          </cell>
        </row>
        <row r="1064">
          <cell r="K1064">
            <v>15</v>
          </cell>
          <cell r="Q1064">
            <v>1.0431999999999999</v>
          </cell>
        </row>
        <row r="1065">
          <cell r="K1065">
            <v>14.48</v>
          </cell>
          <cell r="Q1065">
            <v>1.0069999999999999</v>
          </cell>
        </row>
        <row r="1066">
          <cell r="K1066">
            <v>14.42</v>
          </cell>
          <cell r="Q1066">
            <v>1.0196000000000001</v>
          </cell>
        </row>
        <row r="1067">
          <cell r="K1067">
            <v>14.12</v>
          </cell>
          <cell r="Q1067">
            <v>0.99839999999999995</v>
          </cell>
        </row>
        <row r="1068">
          <cell r="K1068">
            <v>13.88</v>
          </cell>
          <cell r="Q1068">
            <v>0.98140000000000005</v>
          </cell>
        </row>
        <row r="1069">
          <cell r="K1069">
            <v>13.97</v>
          </cell>
          <cell r="Q1069">
            <v>0.98780000000000001</v>
          </cell>
        </row>
        <row r="1070">
          <cell r="K1070">
            <v>14.62</v>
          </cell>
          <cell r="Q1070">
            <v>1.0337000000000001</v>
          </cell>
        </row>
        <row r="1071">
          <cell r="K1071">
            <v>14.83</v>
          </cell>
          <cell r="Q1071">
            <v>1.0486</v>
          </cell>
        </row>
        <row r="1072">
          <cell r="K1072">
            <v>14.95</v>
          </cell>
          <cell r="Q1072">
            <v>1.0570999999999999</v>
          </cell>
        </row>
        <row r="1073">
          <cell r="K1073">
            <v>14.93</v>
          </cell>
          <cell r="Q1073">
            <v>1.0556000000000001</v>
          </cell>
        </row>
        <row r="1074">
          <cell r="K1074">
            <v>15.21</v>
          </cell>
          <cell r="Q1074">
            <v>1.0753999999999999</v>
          </cell>
        </row>
        <row r="1075">
          <cell r="K1075">
            <v>15.2</v>
          </cell>
          <cell r="Q1075">
            <v>1.0747</v>
          </cell>
        </row>
        <row r="1076">
          <cell r="K1076">
            <v>15.25</v>
          </cell>
          <cell r="Q1076">
            <v>1.0783</v>
          </cell>
        </row>
        <row r="1077">
          <cell r="K1077">
            <v>14.55</v>
          </cell>
          <cell r="Q1077">
            <v>1.0287999999999999</v>
          </cell>
        </row>
        <row r="1078">
          <cell r="K1078">
            <v>14.62</v>
          </cell>
          <cell r="Q1078">
            <v>1.0337000000000001</v>
          </cell>
        </row>
        <row r="1079">
          <cell r="K1079">
            <v>14.94</v>
          </cell>
          <cell r="Q1079">
            <v>1.0563</v>
          </cell>
        </row>
        <row r="1080">
          <cell r="K1080">
            <v>14.84</v>
          </cell>
          <cell r="Q1080">
            <v>1.0492999999999999</v>
          </cell>
        </row>
        <row r="1081">
          <cell r="K1081">
            <v>15.21</v>
          </cell>
          <cell r="Q1081">
            <v>1.0753999999999999</v>
          </cell>
        </row>
        <row r="1082">
          <cell r="K1082">
            <v>15.71</v>
          </cell>
          <cell r="Q1082">
            <v>1.1108</v>
          </cell>
        </row>
        <row r="1083">
          <cell r="K1083">
            <v>16.14</v>
          </cell>
          <cell r="Q1083">
            <v>1.1412</v>
          </cell>
        </row>
        <row r="1084">
          <cell r="K1084">
            <v>16.18</v>
          </cell>
          <cell r="Q1084">
            <v>1.1439999999999999</v>
          </cell>
        </row>
        <row r="1085">
          <cell r="K1085">
            <v>16.05</v>
          </cell>
          <cell r="Q1085">
            <v>1.1348</v>
          </cell>
        </row>
        <row r="1086">
          <cell r="K1086">
            <v>16.149999999999999</v>
          </cell>
          <cell r="Q1086">
            <v>1.1418999999999999</v>
          </cell>
        </row>
        <row r="1087">
          <cell r="K1087">
            <v>16.12</v>
          </cell>
          <cell r="Q1087">
            <v>1.1397999999999999</v>
          </cell>
        </row>
        <row r="1088">
          <cell r="K1088">
            <v>16.41</v>
          </cell>
          <cell r="Q1088">
            <v>1.1603000000000001</v>
          </cell>
        </row>
        <row r="1089">
          <cell r="K1089">
            <v>16.399999999999999</v>
          </cell>
          <cell r="Q1089">
            <v>1.1596</v>
          </cell>
        </row>
        <row r="1090">
          <cell r="K1090">
            <v>16.48</v>
          </cell>
          <cell r="Q1090">
            <v>1.1652</v>
          </cell>
        </row>
        <row r="1091">
          <cell r="K1091">
            <v>16.52</v>
          </cell>
          <cell r="Q1091">
            <v>1.1680999999999999</v>
          </cell>
        </row>
        <row r="1092">
          <cell r="K1092">
            <v>16.45</v>
          </cell>
          <cell r="Q1092">
            <v>1.1631</v>
          </cell>
        </row>
        <row r="1093">
          <cell r="K1093">
            <v>16.38</v>
          </cell>
          <cell r="Q1093">
            <v>1.1581999999999999</v>
          </cell>
        </row>
        <row r="1094">
          <cell r="K1094">
            <v>16.25</v>
          </cell>
          <cell r="Q1094">
            <v>1.149</v>
          </cell>
        </row>
        <row r="1095">
          <cell r="K1095">
            <v>15.7</v>
          </cell>
          <cell r="Q1095">
            <v>1.1101000000000001</v>
          </cell>
        </row>
        <row r="1096">
          <cell r="K1096">
            <v>15.494999999999999</v>
          </cell>
          <cell r="Q1096">
            <v>1.0955999999999999</v>
          </cell>
        </row>
        <row r="1097">
          <cell r="K1097">
            <v>15.38</v>
          </cell>
          <cell r="Q1097">
            <v>1.0874999999999999</v>
          </cell>
        </row>
        <row r="1098">
          <cell r="K1098">
            <v>15.46</v>
          </cell>
          <cell r="Q1098">
            <v>1.0931</v>
          </cell>
        </row>
        <row r="1099">
          <cell r="K1099">
            <v>15.58</v>
          </cell>
          <cell r="Q1099">
            <v>1.1015999999999999</v>
          </cell>
        </row>
        <row r="1100">
          <cell r="K1100">
            <v>15.7</v>
          </cell>
          <cell r="Q1100">
            <v>1.1101000000000001</v>
          </cell>
        </row>
        <row r="1101">
          <cell r="K1101">
            <v>15.25</v>
          </cell>
          <cell r="Q1101">
            <v>1.0783</v>
          </cell>
        </row>
        <row r="1102">
          <cell r="K1102">
            <v>15.03</v>
          </cell>
          <cell r="Q1102">
            <v>1.0627</v>
          </cell>
        </row>
        <row r="1103">
          <cell r="K1103">
            <v>14.89</v>
          </cell>
          <cell r="Q1103">
            <v>1.0528</v>
          </cell>
        </row>
        <row r="1104">
          <cell r="K1104">
            <v>14.57</v>
          </cell>
          <cell r="Q1104">
            <v>1.0302</v>
          </cell>
        </row>
        <row r="1105">
          <cell r="K1105">
            <v>14.57</v>
          </cell>
          <cell r="Q1105">
            <v>1.0302</v>
          </cell>
        </row>
        <row r="1106">
          <cell r="K1106">
            <v>14.5</v>
          </cell>
          <cell r="Q1106">
            <v>1.0251999999999999</v>
          </cell>
        </row>
        <row r="1107">
          <cell r="K1107">
            <v>14.71</v>
          </cell>
          <cell r="Q1107">
            <v>1.0401</v>
          </cell>
        </row>
        <row r="1108">
          <cell r="K1108">
            <v>14.52</v>
          </cell>
          <cell r="Q1108">
            <v>1.0266999999999999</v>
          </cell>
        </row>
        <row r="1109">
          <cell r="K1109">
            <v>14.48</v>
          </cell>
          <cell r="Q1109">
            <v>1.0238</v>
          </cell>
        </row>
        <row r="1110">
          <cell r="K1110">
            <v>15.01</v>
          </cell>
          <cell r="Q1110">
            <v>1.0612999999999999</v>
          </cell>
        </row>
        <row r="1111">
          <cell r="K1111">
            <v>15.15</v>
          </cell>
          <cell r="Q1111">
            <v>1.0711999999999999</v>
          </cell>
        </row>
        <row r="1112">
          <cell r="K1112">
            <v>15.3925</v>
          </cell>
          <cell r="Q1112">
            <v>1.0883</v>
          </cell>
        </row>
        <row r="1113">
          <cell r="K1113">
            <v>15.44</v>
          </cell>
          <cell r="Q1113">
            <v>1.0916999999999999</v>
          </cell>
        </row>
        <row r="1114">
          <cell r="K1114">
            <v>15.7</v>
          </cell>
          <cell r="Q1114">
            <v>1.1101000000000001</v>
          </cell>
        </row>
        <row r="1115">
          <cell r="K1115">
            <v>15.91</v>
          </cell>
          <cell r="Q1115">
            <v>1.1249</v>
          </cell>
        </row>
        <row r="1116">
          <cell r="K1116">
            <v>15.98</v>
          </cell>
          <cell r="Q1116">
            <v>1.1298999999999999</v>
          </cell>
        </row>
        <row r="1117">
          <cell r="K1117">
            <v>16.25</v>
          </cell>
          <cell r="Q1117">
            <v>1.149</v>
          </cell>
        </row>
        <row r="1118">
          <cell r="K1118">
            <v>16.16</v>
          </cell>
          <cell r="Q1118">
            <v>1.1426000000000001</v>
          </cell>
        </row>
        <row r="1119">
          <cell r="K1119">
            <v>16.34</v>
          </cell>
          <cell r="Q1119">
            <v>1.1553</v>
          </cell>
        </row>
        <row r="1120">
          <cell r="K1120">
            <v>16.23</v>
          </cell>
          <cell r="Q1120">
            <v>1.1476</v>
          </cell>
        </row>
        <row r="1121">
          <cell r="K1121">
            <v>16.29</v>
          </cell>
          <cell r="Q1121">
            <v>1.1517999999999999</v>
          </cell>
        </row>
        <row r="1122">
          <cell r="K1122">
            <v>16.55</v>
          </cell>
          <cell r="Q1122">
            <v>1.1701999999999999</v>
          </cell>
        </row>
        <row r="1123">
          <cell r="K1123">
            <v>16.52</v>
          </cell>
          <cell r="Q1123">
            <v>1.1680999999999999</v>
          </cell>
        </row>
        <row r="1124">
          <cell r="K1124">
            <v>16.5</v>
          </cell>
          <cell r="Q1124">
            <v>1.1666000000000001</v>
          </cell>
        </row>
        <row r="1125">
          <cell r="K1125">
            <v>16.14</v>
          </cell>
          <cell r="Q1125">
            <v>1.1412</v>
          </cell>
        </row>
        <row r="1126">
          <cell r="K1126">
            <v>16.66</v>
          </cell>
          <cell r="Q1126">
            <v>1.1779999999999999</v>
          </cell>
        </row>
        <row r="1127">
          <cell r="K1127">
            <v>16.43</v>
          </cell>
          <cell r="Q1127">
            <v>1.1617</v>
          </cell>
        </row>
        <row r="1128">
          <cell r="K1128">
            <v>16.440000000000001</v>
          </cell>
          <cell r="Q1128">
            <v>1.1624000000000001</v>
          </cell>
        </row>
        <row r="1129">
          <cell r="K1129">
            <v>16.36</v>
          </cell>
          <cell r="Q1129">
            <v>1.1568000000000001</v>
          </cell>
        </row>
        <row r="1130">
          <cell r="K1130">
            <v>16.25</v>
          </cell>
          <cell r="Q1130">
            <v>1.1687000000000001</v>
          </cell>
        </row>
        <row r="1131">
          <cell r="K1131">
            <v>16.36</v>
          </cell>
          <cell r="Q1131">
            <v>1.1766000000000001</v>
          </cell>
        </row>
        <row r="1132">
          <cell r="K1132">
            <v>16.100000000000001</v>
          </cell>
          <cell r="Q1132">
            <v>1.1578999999999999</v>
          </cell>
        </row>
        <row r="1133">
          <cell r="K1133">
            <v>16.510000000000002</v>
          </cell>
          <cell r="Q1133">
            <v>1.1874</v>
          </cell>
        </row>
        <row r="1134">
          <cell r="K1134">
            <v>16.829999999999998</v>
          </cell>
          <cell r="Q1134">
            <v>1.2104999999999999</v>
          </cell>
        </row>
        <row r="1135">
          <cell r="K1135">
            <v>17.05</v>
          </cell>
          <cell r="Q1135">
            <v>1.2262999999999999</v>
          </cell>
        </row>
        <row r="1136">
          <cell r="K1136">
            <v>17.12</v>
          </cell>
          <cell r="Q1136">
            <v>1.2313000000000001</v>
          </cell>
        </row>
        <row r="1137">
          <cell r="K1137">
            <v>16.96</v>
          </cell>
          <cell r="Q1137">
            <v>1.2198</v>
          </cell>
        </row>
        <row r="1138">
          <cell r="K1138">
            <v>17.190000000000001</v>
          </cell>
          <cell r="Q1138">
            <v>1.2363</v>
          </cell>
        </row>
        <row r="1139">
          <cell r="K1139">
            <v>17.28</v>
          </cell>
          <cell r="Q1139">
            <v>1.2427999999999999</v>
          </cell>
        </row>
        <row r="1140">
          <cell r="K1140">
            <v>17.16</v>
          </cell>
          <cell r="Q1140">
            <v>1.2342</v>
          </cell>
        </row>
        <row r="1141">
          <cell r="K1141">
            <v>16.3</v>
          </cell>
          <cell r="Q1141">
            <v>1.1722999999999999</v>
          </cell>
        </row>
        <row r="1142">
          <cell r="K1142">
            <v>16.25</v>
          </cell>
          <cell r="Q1142">
            <v>1.1687000000000001</v>
          </cell>
        </row>
        <row r="1143">
          <cell r="K1143">
            <v>16.07</v>
          </cell>
          <cell r="Q1143">
            <v>1.1557999999999999</v>
          </cell>
        </row>
        <row r="1144">
          <cell r="K1144">
            <v>16.05</v>
          </cell>
          <cell r="Q1144">
            <v>1.1544000000000001</v>
          </cell>
        </row>
        <row r="1145">
          <cell r="K1145">
            <v>16.100000000000001</v>
          </cell>
          <cell r="Q1145">
            <v>1.1578999999999999</v>
          </cell>
        </row>
        <row r="1146">
          <cell r="K1146">
            <v>16.055</v>
          </cell>
          <cell r="Q1146">
            <v>1.1547000000000001</v>
          </cell>
        </row>
        <row r="1147">
          <cell r="K1147">
            <v>16.059999999999999</v>
          </cell>
          <cell r="Q1147">
            <v>1.1551</v>
          </cell>
        </row>
        <row r="1148">
          <cell r="K1148">
            <v>16.16</v>
          </cell>
          <cell r="Q1148">
            <v>1.1623000000000001</v>
          </cell>
        </row>
        <row r="1149">
          <cell r="K1149">
            <v>16.11</v>
          </cell>
          <cell r="Q1149">
            <v>1.1587000000000001</v>
          </cell>
        </row>
        <row r="1150">
          <cell r="K1150">
            <v>16.079999999999998</v>
          </cell>
          <cell r="Q1150">
            <v>1.1565000000000001</v>
          </cell>
        </row>
        <row r="1151">
          <cell r="K1151">
            <v>16.02</v>
          </cell>
          <cell r="Q1151">
            <v>1.1521999999999999</v>
          </cell>
        </row>
        <row r="1152">
          <cell r="K1152">
            <v>15.95</v>
          </cell>
          <cell r="Q1152">
            <v>1.1472</v>
          </cell>
        </row>
        <row r="1153">
          <cell r="K1153">
            <v>15.94</v>
          </cell>
          <cell r="Q1153">
            <v>1.1464000000000001</v>
          </cell>
        </row>
        <row r="1154">
          <cell r="K1154">
            <v>16.059999999999999</v>
          </cell>
          <cell r="Q1154">
            <v>1.1551</v>
          </cell>
        </row>
        <row r="1155">
          <cell r="K1155">
            <v>16.510000000000002</v>
          </cell>
          <cell r="Q1155">
            <v>1.1874</v>
          </cell>
        </row>
        <row r="1156">
          <cell r="K1156">
            <v>16.73</v>
          </cell>
          <cell r="Q1156">
            <v>1.2033</v>
          </cell>
        </row>
        <row r="1157">
          <cell r="K1157">
            <v>16.71</v>
          </cell>
          <cell r="Q1157">
            <v>1.2018</v>
          </cell>
        </row>
        <row r="1158">
          <cell r="K1158">
            <v>16.62</v>
          </cell>
          <cell r="Q1158">
            <v>1.1953</v>
          </cell>
        </row>
        <row r="1159">
          <cell r="K1159">
            <v>16.55</v>
          </cell>
          <cell r="Q1159">
            <v>1.1902999999999999</v>
          </cell>
        </row>
        <row r="1160">
          <cell r="K1160">
            <v>16.350000000000001</v>
          </cell>
          <cell r="Q1160">
            <v>1.1758999999999999</v>
          </cell>
        </row>
        <row r="1161">
          <cell r="K1161">
            <v>16.25</v>
          </cell>
          <cell r="Q1161">
            <v>1.1687000000000001</v>
          </cell>
        </row>
        <row r="1162">
          <cell r="K1162">
            <v>16.2</v>
          </cell>
          <cell r="Q1162">
            <v>1.1651</v>
          </cell>
        </row>
        <row r="1163">
          <cell r="K1163">
            <v>15.86</v>
          </cell>
          <cell r="Q1163">
            <v>1.1407</v>
          </cell>
        </row>
        <row r="1164">
          <cell r="K1164">
            <v>15.81</v>
          </cell>
          <cell r="Q1164">
            <v>1.1371</v>
          </cell>
        </row>
        <row r="1165">
          <cell r="K1165">
            <v>16.04</v>
          </cell>
          <cell r="Q1165">
            <v>1.1536</v>
          </cell>
        </row>
        <row r="1166">
          <cell r="K1166">
            <v>16.22</v>
          </cell>
          <cell r="Q1166">
            <v>1.1666000000000001</v>
          </cell>
        </row>
        <row r="1167">
          <cell r="K1167">
            <v>16.03</v>
          </cell>
          <cell r="Q1167">
            <v>1.1529</v>
          </cell>
        </row>
        <row r="1168">
          <cell r="K1168">
            <v>15.76</v>
          </cell>
          <cell r="Q1168">
            <v>1.1335</v>
          </cell>
        </row>
        <row r="1169">
          <cell r="K1169">
            <v>15.94</v>
          </cell>
          <cell r="Q1169">
            <v>1.1464000000000001</v>
          </cell>
        </row>
        <row r="1170">
          <cell r="K1170">
            <v>15.8</v>
          </cell>
          <cell r="Q1170">
            <v>1.1364000000000001</v>
          </cell>
        </row>
        <row r="1171">
          <cell r="K1171">
            <v>15.97</v>
          </cell>
          <cell r="Q1171">
            <v>1.1486000000000001</v>
          </cell>
        </row>
        <row r="1172">
          <cell r="K1172">
            <v>15.83</v>
          </cell>
          <cell r="Q1172">
            <v>1.1385000000000001</v>
          </cell>
        </row>
        <row r="1173">
          <cell r="K1173">
            <v>16.3</v>
          </cell>
          <cell r="Q1173">
            <v>1.1722999999999999</v>
          </cell>
        </row>
        <row r="1174">
          <cell r="K1174">
            <v>16.68</v>
          </cell>
          <cell r="Q1174">
            <v>1.1997</v>
          </cell>
        </row>
        <row r="1175">
          <cell r="K1175">
            <v>16.78</v>
          </cell>
          <cell r="Q1175">
            <v>1.2069000000000001</v>
          </cell>
        </row>
        <row r="1176">
          <cell r="K1176">
            <v>16.7</v>
          </cell>
          <cell r="Q1176">
            <v>1.2011000000000001</v>
          </cell>
        </row>
        <row r="1177">
          <cell r="K1177">
            <v>17.03</v>
          </cell>
          <cell r="Q1177">
            <v>1.2248000000000001</v>
          </cell>
        </row>
        <row r="1178">
          <cell r="K1178">
            <v>17.04</v>
          </cell>
          <cell r="Q1178">
            <v>1.2256</v>
          </cell>
        </row>
        <row r="1179">
          <cell r="K1179">
            <v>17.13</v>
          </cell>
          <cell r="Q1179">
            <v>1.232</v>
          </cell>
        </row>
        <row r="1180">
          <cell r="K1180">
            <v>17.72</v>
          </cell>
          <cell r="Q1180">
            <v>1.2745</v>
          </cell>
        </row>
        <row r="1181">
          <cell r="K1181">
            <v>17.62</v>
          </cell>
          <cell r="Q1181">
            <v>1.2673000000000001</v>
          </cell>
        </row>
        <row r="1182">
          <cell r="K1182">
            <v>17.690000000000001</v>
          </cell>
          <cell r="Q1182">
            <v>1.2723</v>
          </cell>
        </row>
        <row r="1183">
          <cell r="K1183">
            <v>17.489999999999998</v>
          </cell>
          <cell r="Q1183">
            <v>1.2579</v>
          </cell>
        </row>
        <row r="1184">
          <cell r="K1184">
            <v>17.77</v>
          </cell>
          <cell r="Q1184">
            <v>1.2781</v>
          </cell>
        </row>
        <row r="1185">
          <cell r="K1185">
            <v>17.7</v>
          </cell>
          <cell r="Q1185">
            <v>1.2729999999999999</v>
          </cell>
        </row>
        <row r="1186">
          <cell r="K1186">
            <v>17.7</v>
          </cell>
          <cell r="Q1186">
            <v>1.2729999999999999</v>
          </cell>
        </row>
        <row r="1187">
          <cell r="K1187">
            <v>17.899999999999999</v>
          </cell>
          <cell r="Q1187">
            <v>1.2874000000000001</v>
          </cell>
        </row>
        <row r="1188">
          <cell r="K1188">
            <v>18.059999999999999</v>
          </cell>
          <cell r="Q1188">
            <v>1.2988999999999999</v>
          </cell>
        </row>
        <row r="1189">
          <cell r="K1189">
            <v>18.04</v>
          </cell>
          <cell r="Q1189">
            <v>1.2975000000000001</v>
          </cell>
        </row>
        <row r="1190">
          <cell r="K1190">
            <v>18.190000000000001</v>
          </cell>
          <cell r="Q1190">
            <v>1.3083</v>
          </cell>
        </row>
        <row r="1191">
          <cell r="K1191">
            <v>18.32</v>
          </cell>
          <cell r="Q1191">
            <v>1.3176000000000001</v>
          </cell>
        </row>
        <row r="1192">
          <cell r="K1192">
            <v>18.27</v>
          </cell>
          <cell r="Q1192">
            <v>1.3140000000000001</v>
          </cell>
        </row>
        <row r="1193">
          <cell r="K1193">
            <v>18.190000000000001</v>
          </cell>
          <cell r="Q1193">
            <v>1.3083</v>
          </cell>
        </row>
        <row r="1194">
          <cell r="K1194">
            <v>18.29</v>
          </cell>
          <cell r="Q1194">
            <v>1.3055000000000001</v>
          </cell>
        </row>
        <row r="1195">
          <cell r="K1195">
            <v>18.28</v>
          </cell>
          <cell r="Q1195">
            <v>1.3048</v>
          </cell>
        </row>
        <row r="1196">
          <cell r="K1196">
            <v>18.61</v>
          </cell>
          <cell r="Q1196">
            <v>1.3284</v>
          </cell>
        </row>
        <row r="1197">
          <cell r="K1197">
            <v>18.64</v>
          </cell>
          <cell r="Q1197">
            <v>1.3305</v>
          </cell>
        </row>
        <row r="1198">
          <cell r="K1198">
            <v>18.559999999999999</v>
          </cell>
          <cell r="Q1198">
            <v>1.3248</v>
          </cell>
        </row>
        <row r="1199">
          <cell r="K1199">
            <v>18.43</v>
          </cell>
          <cell r="Q1199">
            <v>1.3154999999999999</v>
          </cell>
        </row>
        <row r="1200">
          <cell r="K1200">
            <v>18.510000000000002</v>
          </cell>
          <cell r="Q1200">
            <v>1.3211999999999999</v>
          </cell>
        </row>
        <row r="1201">
          <cell r="K1201">
            <v>18.63</v>
          </cell>
          <cell r="Q1201">
            <v>1.3298000000000001</v>
          </cell>
        </row>
        <row r="1202">
          <cell r="K1202">
            <v>18.670000000000002</v>
          </cell>
          <cell r="Q1202">
            <v>1.3326</v>
          </cell>
        </row>
        <row r="1203">
          <cell r="K1203">
            <v>18.600000000000001</v>
          </cell>
          <cell r="Q1203">
            <v>1.3277000000000001</v>
          </cell>
        </row>
        <row r="1204">
          <cell r="K1204">
            <v>18.817499000000002</v>
          </cell>
          <cell r="Q1204">
            <v>1.3431999999999999</v>
          </cell>
        </row>
        <row r="1205">
          <cell r="K1205">
            <v>18.600000000000001</v>
          </cell>
          <cell r="Q1205">
            <v>1.3277000000000001</v>
          </cell>
        </row>
        <row r="1206">
          <cell r="K1206">
            <v>18.329999999999998</v>
          </cell>
          <cell r="Q1206">
            <v>1.3084</v>
          </cell>
        </row>
        <row r="1207">
          <cell r="K1207">
            <v>18.43</v>
          </cell>
          <cell r="Q1207">
            <v>1.3154999999999999</v>
          </cell>
        </row>
        <row r="1208">
          <cell r="K1208">
            <v>19.739999999999998</v>
          </cell>
          <cell r="Q1208">
            <v>1.409</v>
          </cell>
        </row>
        <row r="1209">
          <cell r="K1209">
            <v>20.04</v>
          </cell>
          <cell r="Q1209">
            <v>1.4303999999999999</v>
          </cell>
        </row>
        <row r="1210">
          <cell r="K1210">
            <v>19.98</v>
          </cell>
          <cell r="Q1210">
            <v>1.4261999999999999</v>
          </cell>
        </row>
        <row r="1211">
          <cell r="K1211">
            <v>19.920000000000002</v>
          </cell>
          <cell r="Q1211">
            <v>1.4218999999999999</v>
          </cell>
        </row>
        <row r="1212">
          <cell r="K1212">
            <v>20.28</v>
          </cell>
          <cell r="Q1212">
            <v>1.4476</v>
          </cell>
        </row>
        <row r="1213">
          <cell r="K1213">
            <v>20.2</v>
          </cell>
          <cell r="Q1213">
            <v>1.4419</v>
          </cell>
        </row>
        <row r="1214">
          <cell r="K1214">
            <v>20.14</v>
          </cell>
          <cell r="Q1214">
            <v>1.4376</v>
          </cell>
        </row>
        <row r="1215">
          <cell r="K1215">
            <v>20.8</v>
          </cell>
          <cell r="Q1215">
            <v>1.4846999999999999</v>
          </cell>
        </row>
        <row r="1216">
          <cell r="K1216">
            <v>20.71</v>
          </cell>
          <cell r="Q1216">
            <v>1.4782999999999999</v>
          </cell>
        </row>
        <row r="1217">
          <cell r="K1217">
            <v>20.75</v>
          </cell>
          <cell r="Q1217">
            <v>1.4811000000000001</v>
          </cell>
        </row>
        <row r="1218">
          <cell r="K1218">
            <v>20.56</v>
          </cell>
          <cell r="Q1218">
            <v>1.4676</v>
          </cell>
        </row>
        <row r="1219">
          <cell r="K1219">
            <v>20.87</v>
          </cell>
          <cell r="Q1219">
            <v>1.4897</v>
          </cell>
        </row>
        <row r="1220">
          <cell r="K1220">
            <v>21.28</v>
          </cell>
          <cell r="Q1220">
            <v>1.5188999999999999</v>
          </cell>
        </row>
        <row r="1221">
          <cell r="K1221">
            <v>21.31</v>
          </cell>
          <cell r="Q1221">
            <v>1.5210999999999999</v>
          </cell>
        </row>
        <row r="1222">
          <cell r="K1222">
            <v>21.27</v>
          </cell>
          <cell r="Q1222">
            <v>1.5182</v>
          </cell>
        </row>
        <row r="1223">
          <cell r="K1223">
            <v>21.33</v>
          </cell>
          <cell r="Q1223">
            <v>1.5225</v>
          </cell>
        </row>
        <row r="1224">
          <cell r="K1224">
            <v>21.5</v>
          </cell>
          <cell r="Q1224">
            <v>1.5347</v>
          </cell>
        </row>
        <row r="1225">
          <cell r="K1225">
            <v>21.46</v>
          </cell>
          <cell r="Q1225">
            <v>1.5318000000000001</v>
          </cell>
        </row>
        <row r="1226">
          <cell r="K1226">
            <v>21.44</v>
          </cell>
          <cell r="Q1226">
            <v>1.5304</v>
          </cell>
        </row>
        <row r="1227">
          <cell r="K1227">
            <v>21.52</v>
          </cell>
          <cell r="Q1227">
            <v>1.5361</v>
          </cell>
        </row>
        <row r="1228">
          <cell r="K1228">
            <v>21.44</v>
          </cell>
          <cell r="Q1228">
            <v>1.5304</v>
          </cell>
        </row>
        <row r="1229">
          <cell r="K1229">
            <v>20.82</v>
          </cell>
          <cell r="Q1229">
            <v>1.4861</v>
          </cell>
        </row>
        <row r="1230">
          <cell r="K1230">
            <v>20.37</v>
          </cell>
          <cell r="Q1230">
            <v>1.454</v>
          </cell>
        </row>
        <row r="1231">
          <cell r="K1231">
            <v>20.58</v>
          </cell>
          <cell r="Q1231">
            <v>1.4690000000000001</v>
          </cell>
        </row>
        <row r="1232">
          <cell r="K1232">
            <v>20.82</v>
          </cell>
          <cell r="Q1232">
            <v>1.4861</v>
          </cell>
        </row>
        <row r="1233">
          <cell r="K1233">
            <v>20.92</v>
          </cell>
          <cell r="Q1233">
            <v>1.4933000000000001</v>
          </cell>
        </row>
        <row r="1234">
          <cell r="K1234">
            <v>20.25</v>
          </cell>
          <cell r="Q1234">
            <v>1.4454</v>
          </cell>
        </row>
        <row r="1235">
          <cell r="K1235">
            <v>20.32</v>
          </cell>
          <cell r="Q1235">
            <v>1.4503999999999999</v>
          </cell>
        </row>
        <row r="1236">
          <cell r="K1236">
            <v>20.75</v>
          </cell>
          <cell r="Q1236">
            <v>1.4811000000000001</v>
          </cell>
        </row>
        <row r="1237">
          <cell r="K1237">
            <v>20.37</v>
          </cell>
          <cell r="Q1237">
            <v>1.454</v>
          </cell>
        </row>
        <row r="1238">
          <cell r="K1238">
            <v>20.38</v>
          </cell>
          <cell r="Q1238">
            <v>1.4547000000000001</v>
          </cell>
        </row>
        <row r="1239">
          <cell r="K1239">
            <v>20.627500999999999</v>
          </cell>
          <cell r="Q1239">
            <v>1.4723999999999999</v>
          </cell>
        </row>
        <row r="1240">
          <cell r="K1240">
            <v>20.63</v>
          </cell>
          <cell r="Q1240">
            <v>1.4725999999999999</v>
          </cell>
        </row>
        <row r="1241">
          <cell r="K1241">
            <v>20.100000000000001</v>
          </cell>
          <cell r="Q1241">
            <v>1.4347000000000001</v>
          </cell>
        </row>
        <row r="1242">
          <cell r="K1242">
            <v>20.36</v>
          </cell>
          <cell r="Q1242">
            <v>1.4533</v>
          </cell>
        </row>
        <row r="1243">
          <cell r="K1243">
            <v>19.920000000000002</v>
          </cell>
          <cell r="Q1243">
            <v>1.4218999999999999</v>
          </cell>
        </row>
        <row r="1244">
          <cell r="K1244">
            <v>19.61</v>
          </cell>
          <cell r="Q1244">
            <v>1.3996999999999999</v>
          </cell>
        </row>
        <row r="1245">
          <cell r="K1245">
            <v>18.95</v>
          </cell>
          <cell r="Q1245">
            <v>1.3526</v>
          </cell>
        </row>
        <row r="1246">
          <cell r="K1246">
            <v>19.22</v>
          </cell>
          <cell r="Q1246">
            <v>1.3718999999999999</v>
          </cell>
        </row>
        <row r="1247">
          <cell r="K1247">
            <v>19.25</v>
          </cell>
          <cell r="Q1247">
            <v>1.3740000000000001</v>
          </cell>
        </row>
        <row r="1248">
          <cell r="K1248">
            <v>19.72</v>
          </cell>
          <cell r="Q1248">
            <v>1.4076</v>
          </cell>
        </row>
        <row r="1249">
          <cell r="K1249">
            <v>19.489999999999998</v>
          </cell>
          <cell r="Q1249">
            <v>1.3912</v>
          </cell>
        </row>
        <row r="1250">
          <cell r="K1250">
            <v>19.53</v>
          </cell>
          <cell r="Q1250">
            <v>1.3939999999999999</v>
          </cell>
        </row>
        <row r="1251">
          <cell r="K1251">
            <v>19.78</v>
          </cell>
          <cell r="Q1251">
            <v>1.4118999999999999</v>
          </cell>
        </row>
        <row r="1252">
          <cell r="K1252">
            <v>19.75</v>
          </cell>
          <cell r="Q1252">
            <v>1.4097</v>
          </cell>
        </row>
        <row r="1253">
          <cell r="K1253">
            <v>19.75</v>
          </cell>
          <cell r="Q1253">
            <v>1.4097</v>
          </cell>
        </row>
        <row r="1254">
          <cell r="K1254">
            <v>19.86</v>
          </cell>
          <cell r="Q1254">
            <v>1.4176</v>
          </cell>
        </row>
        <row r="1255">
          <cell r="K1255">
            <v>20.11</v>
          </cell>
          <cell r="Q1255">
            <v>1.4354</v>
          </cell>
        </row>
        <row r="1256">
          <cell r="K1256">
            <v>20.05</v>
          </cell>
          <cell r="Q1256">
            <v>1.4100999999999999</v>
          </cell>
        </row>
        <row r="1257">
          <cell r="K1257">
            <v>20.34</v>
          </cell>
          <cell r="Q1257">
            <v>1.4305000000000001</v>
          </cell>
        </row>
        <row r="1258">
          <cell r="K1258">
            <v>20.53</v>
          </cell>
          <cell r="Q1258">
            <v>1.4439</v>
          </cell>
        </row>
        <row r="1259">
          <cell r="K1259">
            <v>20.329999999999998</v>
          </cell>
          <cell r="Q1259">
            <v>1.4298</v>
          </cell>
        </row>
        <row r="1260">
          <cell r="K1260">
            <v>20.55</v>
          </cell>
          <cell r="Q1260">
            <v>1.4453</v>
          </cell>
        </row>
        <row r="1261">
          <cell r="K1261">
            <v>20.350000000000001</v>
          </cell>
          <cell r="Q1261">
            <v>1.4312</v>
          </cell>
        </row>
        <row r="1262">
          <cell r="K1262">
            <v>20.190000000000001</v>
          </cell>
          <cell r="Q1262">
            <v>1.42</v>
          </cell>
        </row>
        <row r="1263">
          <cell r="K1263">
            <v>20.18</v>
          </cell>
          <cell r="Q1263">
            <v>1.4193</v>
          </cell>
        </row>
        <row r="1264">
          <cell r="K1264">
            <v>20.010000000000002</v>
          </cell>
          <cell r="Q1264">
            <v>1.4073</v>
          </cell>
        </row>
        <row r="1265">
          <cell r="K1265">
            <v>19.940000000000001</v>
          </cell>
          <cell r="Q1265">
            <v>1.4024000000000001</v>
          </cell>
        </row>
        <row r="1266">
          <cell r="K1266">
            <v>20</v>
          </cell>
          <cell r="Q1266">
            <v>1.4066000000000001</v>
          </cell>
        </row>
        <row r="1267">
          <cell r="K1267">
            <v>20.04</v>
          </cell>
          <cell r="Q1267">
            <v>1.4094</v>
          </cell>
        </row>
        <row r="1268">
          <cell r="K1268">
            <v>19.98</v>
          </cell>
          <cell r="Q1268">
            <v>1.4052</v>
          </cell>
        </row>
        <row r="1269">
          <cell r="K1269">
            <v>20.269898999999999</v>
          </cell>
          <cell r="Q1269">
            <v>1.4256</v>
          </cell>
        </row>
        <row r="1270">
          <cell r="K1270">
            <v>20.399999999999999</v>
          </cell>
          <cell r="Q1270">
            <v>1.4347000000000001</v>
          </cell>
        </row>
        <row r="1271">
          <cell r="K1271">
            <v>19.95</v>
          </cell>
          <cell r="Q1271">
            <v>1.4031</v>
          </cell>
        </row>
        <row r="1272">
          <cell r="K1272">
            <v>19.89</v>
          </cell>
          <cell r="Q1272">
            <v>1.3989</v>
          </cell>
        </row>
        <row r="1273">
          <cell r="K1273">
            <v>20.100000000000001</v>
          </cell>
          <cell r="Q1273">
            <v>1.4136</v>
          </cell>
        </row>
        <row r="1274">
          <cell r="K1274">
            <v>20.65</v>
          </cell>
          <cell r="Q1274">
            <v>1.4522999999999999</v>
          </cell>
        </row>
        <row r="1275">
          <cell r="K1275">
            <v>20.6</v>
          </cell>
          <cell r="Q1275">
            <v>1.4488000000000001</v>
          </cell>
        </row>
        <row r="1276">
          <cell r="K1276">
            <v>20.45</v>
          </cell>
          <cell r="Q1276">
            <v>1.4382999999999999</v>
          </cell>
        </row>
        <row r="1277">
          <cell r="K1277">
            <v>20.48</v>
          </cell>
          <cell r="Q1277">
            <v>1.4403999999999999</v>
          </cell>
        </row>
        <row r="1278">
          <cell r="K1278">
            <v>20.64</v>
          </cell>
          <cell r="Q1278">
            <v>1.4516</v>
          </cell>
        </row>
        <row r="1279">
          <cell r="K1279">
            <v>20.27</v>
          </cell>
          <cell r="Q1279">
            <v>1.4256</v>
          </cell>
        </row>
        <row r="1280">
          <cell r="K1280">
            <v>19.899999999999999</v>
          </cell>
          <cell r="Q1280">
            <v>1.3996</v>
          </cell>
        </row>
        <row r="1281">
          <cell r="K1281">
            <v>20.010000000000002</v>
          </cell>
          <cell r="Q1281">
            <v>1.4073</v>
          </cell>
        </row>
        <row r="1282">
          <cell r="K1282">
            <v>20.07</v>
          </cell>
          <cell r="Q1282">
            <v>1.4115</v>
          </cell>
        </row>
        <row r="1283">
          <cell r="K1283">
            <v>20.3</v>
          </cell>
          <cell r="Q1283">
            <v>1.4277</v>
          </cell>
        </row>
        <row r="1284">
          <cell r="K1284">
            <v>20.09</v>
          </cell>
          <cell r="Q1284">
            <v>1.4129</v>
          </cell>
        </row>
        <row r="1285">
          <cell r="K1285">
            <v>20.14</v>
          </cell>
          <cell r="Q1285">
            <v>1.4165000000000001</v>
          </cell>
        </row>
        <row r="1286">
          <cell r="K1286">
            <v>19.89</v>
          </cell>
          <cell r="Q1286">
            <v>1.3989</v>
          </cell>
        </row>
        <row r="1287">
          <cell r="K1287">
            <v>19.760000000000002</v>
          </cell>
          <cell r="Q1287">
            <v>1.3896999999999999</v>
          </cell>
        </row>
        <row r="1288">
          <cell r="K1288">
            <v>19.59</v>
          </cell>
          <cell r="Q1288">
            <v>1.3777999999999999</v>
          </cell>
        </row>
        <row r="1289">
          <cell r="K1289">
            <v>19.760000000000002</v>
          </cell>
          <cell r="Q1289">
            <v>1.3896999999999999</v>
          </cell>
        </row>
        <row r="1290">
          <cell r="K1290">
            <v>19.96</v>
          </cell>
          <cell r="Q1290">
            <v>1.4037999999999999</v>
          </cell>
        </row>
        <row r="1291">
          <cell r="K1291">
            <v>19.62</v>
          </cell>
          <cell r="Q1291">
            <v>1.3798999999999999</v>
          </cell>
        </row>
        <row r="1292">
          <cell r="K1292">
            <v>19.39</v>
          </cell>
          <cell r="Q1292">
            <v>1.3636999999999999</v>
          </cell>
        </row>
        <row r="1293">
          <cell r="K1293">
            <v>19.100000000000001</v>
          </cell>
          <cell r="Q1293">
            <v>1.3432999999999999</v>
          </cell>
        </row>
        <row r="1294">
          <cell r="K1294">
            <v>19.22</v>
          </cell>
          <cell r="Q1294">
            <v>1.3517999999999999</v>
          </cell>
        </row>
        <row r="1295">
          <cell r="K1295">
            <v>19.420000000000002</v>
          </cell>
          <cell r="Q1295">
            <v>1.3657999999999999</v>
          </cell>
        </row>
        <row r="1296">
          <cell r="K1296">
            <v>19.440000000000001</v>
          </cell>
          <cell r="Q1296">
            <v>1.3672</v>
          </cell>
        </row>
        <row r="1297">
          <cell r="K1297">
            <v>19.64</v>
          </cell>
          <cell r="Q1297">
            <v>1.3813</v>
          </cell>
        </row>
        <row r="1298">
          <cell r="K1298">
            <v>19.13</v>
          </cell>
          <cell r="Q1298">
            <v>1.3453999999999999</v>
          </cell>
        </row>
        <row r="1299">
          <cell r="K1299">
            <v>19.09</v>
          </cell>
          <cell r="Q1299">
            <v>1.3426</v>
          </cell>
        </row>
        <row r="1300">
          <cell r="K1300">
            <v>18.82</v>
          </cell>
          <cell r="Q1300">
            <v>1.3236000000000001</v>
          </cell>
        </row>
        <row r="1301">
          <cell r="K1301">
            <v>18.46</v>
          </cell>
          <cell r="Q1301">
            <v>1.2983</v>
          </cell>
        </row>
        <row r="1302">
          <cell r="K1302">
            <v>18.48</v>
          </cell>
          <cell r="Q1302">
            <v>1.2997000000000001</v>
          </cell>
        </row>
        <row r="1303">
          <cell r="K1303">
            <v>18.510000000000002</v>
          </cell>
          <cell r="Q1303">
            <v>1.3018000000000001</v>
          </cell>
        </row>
        <row r="1304">
          <cell r="K1304">
            <v>18.579999999999998</v>
          </cell>
          <cell r="Q1304">
            <v>1.3067</v>
          </cell>
        </row>
        <row r="1305">
          <cell r="K1305">
            <v>18.32</v>
          </cell>
          <cell r="Q1305">
            <v>1.2885</v>
          </cell>
        </row>
        <row r="1306">
          <cell r="K1306">
            <v>18.39</v>
          </cell>
          <cell r="Q1306">
            <v>1.2934000000000001</v>
          </cell>
        </row>
        <row r="1307">
          <cell r="K1307">
            <v>18.600000000000001</v>
          </cell>
          <cell r="Q1307">
            <v>1.3082</v>
          </cell>
        </row>
        <row r="1308">
          <cell r="K1308">
            <v>18.39</v>
          </cell>
          <cell r="Q1308">
            <v>1.2934000000000001</v>
          </cell>
        </row>
        <row r="1309">
          <cell r="K1309">
            <v>18.440000000000001</v>
          </cell>
          <cell r="Q1309">
            <v>1.2968999999999999</v>
          </cell>
        </row>
        <row r="1310">
          <cell r="K1310">
            <v>18.489999999999998</v>
          </cell>
          <cell r="Q1310">
            <v>1.3004</v>
          </cell>
        </row>
        <row r="1311">
          <cell r="K1311">
            <v>18.48</v>
          </cell>
          <cell r="Q1311">
            <v>1.2997000000000001</v>
          </cell>
        </row>
        <row r="1312">
          <cell r="K1312">
            <v>18.809999999999999</v>
          </cell>
          <cell r="Q1312">
            <v>1.3229</v>
          </cell>
        </row>
        <row r="1313">
          <cell r="K1313">
            <v>18.559999999999999</v>
          </cell>
          <cell r="Q1313">
            <v>1.3052999999999999</v>
          </cell>
        </row>
        <row r="1314">
          <cell r="K1314">
            <v>18.38</v>
          </cell>
          <cell r="Q1314">
            <v>1.2927</v>
          </cell>
        </row>
        <row r="1315">
          <cell r="K1315">
            <v>17.97</v>
          </cell>
          <cell r="Q1315">
            <v>1.2638</v>
          </cell>
        </row>
        <row r="1316">
          <cell r="K1316">
            <v>18.28</v>
          </cell>
          <cell r="Q1316">
            <v>1.2856000000000001</v>
          </cell>
        </row>
        <row r="1317">
          <cell r="K1317">
            <v>18.440000000000001</v>
          </cell>
          <cell r="Q1317">
            <v>1.2968999999999999</v>
          </cell>
        </row>
        <row r="1318">
          <cell r="K1318">
            <v>18.559999999999999</v>
          </cell>
          <cell r="Q1318">
            <v>1.3052999999999999</v>
          </cell>
        </row>
        <row r="1319">
          <cell r="K1319">
            <v>18.86</v>
          </cell>
          <cell r="Q1319">
            <v>1.3360000000000001</v>
          </cell>
        </row>
        <row r="1320">
          <cell r="K1320">
            <v>19.2</v>
          </cell>
          <cell r="Q1320">
            <v>1.36</v>
          </cell>
        </row>
        <row r="1321">
          <cell r="K1321">
            <v>19.04</v>
          </cell>
          <cell r="Q1321">
            <v>1.3487</v>
          </cell>
        </row>
        <row r="1322">
          <cell r="K1322">
            <v>19.05</v>
          </cell>
          <cell r="Q1322">
            <v>1.3493999999999999</v>
          </cell>
        </row>
        <row r="1323">
          <cell r="K1323">
            <v>19.3</v>
          </cell>
          <cell r="Q1323">
            <v>1.3671</v>
          </cell>
        </row>
        <row r="1324">
          <cell r="K1324">
            <v>18.989999999999998</v>
          </cell>
          <cell r="Q1324">
            <v>1.3452</v>
          </cell>
        </row>
        <row r="1325">
          <cell r="K1325">
            <v>18.63</v>
          </cell>
          <cell r="Q1325">
            <v>1.3197000000000001</v>
          </cell>
        </row>
        <row r="1326">
          <cell r="K1326">
            <v>18.38</v>
          </cell>
          <cell r="Q1326">
            <v>1.302</v>
          </cell>
        </row>
        <row r="1327">
          <cell r="K1327">
            <v>18.510000000000002</v>
          </cell>
          <cell r="Q1327">
            <v>1.3111999999999999</v>
          </cell>
        </row>
        <row r="1328">
          <cell r="K1328">
            <v>18.53</v>
          </cell>
          <cell r="Q1328">
            <v>1.3126</v>
          </cell>
        </row>
        <row r="1329">
          <cell r="K1329">
            <v>18.41</v>
          </cell>
          <cell r="Q1329">
            <v>1.3041</v>
          </cell>
        </row>
        <row r="1330">
          <cell r="K1330">
            <v>18.29</v>
          </cell>
          <cell r="Q1330">
            <v>1.2956000000000001</v>
          </cell>
        </row>
        <row r="1331">
          <cell r="K1331">
            <v>18.579999999999998</v>
          </cell>
          <cell r="Q1331">
            <v>1.3161</v>
          </cell>
        </row>
        <row r="1332">
          <cell r="K1332">
            <v>18.79</v>
          </cell>
          <cell r="Q1332">
            <v>1.331</v>
          </cell>
        </row>
        <row r="1333">
          <cell r="K1333">
            <v>19.16</v>
          </cell>
          <cell r="Q1333">
            <v>1.3572</v>
          </cell>
        </row>
        <row r="1334">
          <cell r="K1334">
            <v>19.04</v>
          </cell>
          <cell r="Q1334">
            <v>1.3487</v>
          </cell>
        </row>
        <row r="1335">
          <cell r="K1335">
            <v>18.96</v>
          </cell>
          <cell r="Q1335">
            <v>1.343</v>
          </cell>
        </row>
        <row r="1336">
          <cell r="K1336">
            <v>18.559999999999999</v>
          </cell>
          <cell r="Q1336">
            <v>1.3147</v>
          </cell>
        </row>
        <row r="1337">
          <cell r="K1337">
            <v>18.11</v>
          </cell>
          <cell r="Q1337">
            <v>1.2827999999999999</v>
          </cell>
        </row>
        <row r="1338">
          <cell r="K1338">
            <v>18.11</v>
          </cell>
          <cell r="Q1338">
            <v>1.2827999999999999</v>
          </cell>
        </row>
        <row r="1339">
          <cell r="K1339">
            <v>17.91</v>
          </cell>
          <cell r="Q1339">
            <v>1.2686999999999999</v>
          </cell>
        </row>
        <row r="1340">
          <cell r="K1340">
            <v>17.97</v>
          </cell>
          <cell r="Q1340">
            <v>1.2728999999999999</v>
          </cell>
        </row>
        <row r="1341">
          <cell r="K1341">
            <v>17.21</v>
          </cell>
          <cell r="Q1341">
            <v>1.2191000000000001</v>
          </cell>
        </row>
        <row r="1342">
          <cell r="K1342">
            <v>17.47</v>
          </cell>
          <cell r="Q1342">
            <v>1.2375</v>
          </cell>
        </row>
        <row r="1343">
          <cell r="K1343">
            <v>16.47</v>
          </cell>
          <cell r="Q1343">
            <v>1.1667000000000001</v>
          </cell>
        </row>
        <row r="1344">
          <cell r="K1344">
            <v>16.510000000000002</v>
          </cell>
          <cell r="Q1344">
            <v>1.1695</v>
          </cell>
        </row>
        <row r="1345">
          <cell r="K1345">
            <v>15.43</v>
          </cell>
          <cell r="Q1345">
            <v>1.093</v>
          </cell>
        </row>
        <row r="1346">
          <cell r="K1346">
            <v>15.96</v>
          </cell>
          <cell r="Q1346">
            <v>1.1305000000000001</v>
          </cell>
        </row>
        <row r="1347">
          <cell r="K1347">
            <v>15.09</v>
          </cell>
          <cell r="Q1347">
            <v>1.0689</v>
          </cell>
        </row>
        <row r="1348">
          <cell r="K1348">
            <v>15.68</v>
          </cell>
          <cell r="Q1348">
            <v>1.1107</v>
          </cell>
        </row>
        <row r="1349">
          <cell r="K1349">
            <v>15.88</v>
          </cell>
          <cell r="Q1349">
            <v>1.1249</v>
          </cell>
        </row>
        <row r="1350">
          <cell r="K1350">
            <v>16.39</v>
          </cell>
          <cell r="Q1350">
            <v>1.161</v>
          </cell>
        </row>
        <row r="1351">
          <cell r="K1351">
            <v>16.149999999999999</v>
          </cell>
          <cell r="Q1351">
            <v>1.1439999999999999</v>
          </cell>
        </row>
        <row r="1352">
          <cell r="K1352">
            <v>16.23</v>
          </cell>
          <cell r="Q1352">
            <v>1.1496999999999999</v>
          </cell>
        </row>
        <row r="1353">
          <cell r="K1353">
            <v>15.34</v>
          </cell>
          <cell r="Q1353">
            <v>1.0866</v>
          </cell>
        </row>
        <row r="1354">
          <cell r="K1354">
            <v>15.09</v>
          </cell>
          <cell r="Q1354">
            <v>1.0689</v>
          </cell>
        </row>
        <row r="1355">
          <cell r="K1355">
            <v>15.11</v>
          </cell>
          <cell r="Q1355">
            <v>1.0703</v>
          </cell>
        </row>
        <row r="1356">
          <cell r="K1356">
            <v>15.54</v>
          </cell>
          <cell r="Q1356">
            <v>1.1008</v>
          </cell>
        </row>
        <row r="1357">
          <cell r="K1357">
            <v>15.72</v>
          </cell>
          <cell r="Q1357">
            <v>1.1134999999999999</v>
          </cell>
        </row>
        <row r="1358">
          <cell r="K1358">
            <v>15.45</v>
          </cell>
          <cell r="Q1358">
            <v>1.0944</v>
          </cell>
        </row>
        <row r="1359">
          <cell r="K1359">
            <v>15.54</v>
          </cell>
          <cell r="Q1359">
            <v>1.1008</v>
          </cell>
        </row>
        <row r="1360">
          <cell r="K1360">
            <v>16.04</v>
          </cell>
          <cell r="Q1360">
            <v>1.1362000000000001</v>
          </cell>
        </row>
        <row r="1361">
          <cell r="K1361">
            <v>16.12</v>
          </cell>
          <cell r="Q1361">
            <v>1.1418999999999999</v>
          </cell>
        </row>
        <row r="1362">
          <cell r="K1362">
            <v>16.309999999999999</v>
          </cell>
          <cell r="Q1362">
            <v>1.1553</v>
          </cell>
        </row>
        <row r="1363">
          <cell r="K1363">
            <v>16.2</v>
          </cell>
          <cell r="Q1363">
            <v>1.1475</v>
          </cell>
        </row>
        <row r="1364">
          <cell r="K1364">
            <v>15.76</v>
          </cell>
          <cell r="Q1364">
            <v>1.1164000000000001</v>
          </cell>
        </row>
        <row r="1365">
          <cell r="K1365">
            <v>15.25</v>
          </cell>
          <cell r="Q1365">
            <v>1.0802</v>
          </cell>
        </row>
        <row r="1366">
          <cell r="K1366">
            <v>15.8</v>
          </cell>
          <cell r="Q1366">
            <v>1.1192</v>
          </cell>
        </row>
        <row r="1367">
          <cell r="K1367">
            <v>15.59</v>
          </cell>
          <cell r="Q1367">
            <v>1.1043000000000001</v>
          </cell>
        </row>
        <row r="1368">
          <cell r="K1368">
            <v>15.09</v>
          </cell>
          <cell r="Q1368">
            <v>1.0689</v>
          </cell>
        </row>
        <row r="1369">
          <cell r="K1369">
            <v>15.01</v>
          </cell>
          <cell r="Q1369">
            <v>1.0631999999999999</v>
          </cell>
        </row>
        <row r="1370">
          <cell r="K1370">
            <v>15.41</v>
          </cell>
          <cell r="Q1370">
            <v>1.0915999999999999</v>
          </cell>
        </row>
        <row r="1371">
          <cell r="K1371">
            <v>15.79</v>
          </cell>
          <cell r="Q1371">
            <v>1.1185</v>
          </cell>
        </row>
        <row r="1372">
          <cell r="K1372">
            <v>16.079999999999998</v>
          </cell>
          <cell r="Q1372">
            <v>1.139</v>
          </cell>
        </row>
        <row r="1373">
          <cell r="K1373">
            <v>16.329999999999998</v>
          </cell>
          <cell r="Q1373">
            <v>1.1568000000000001</v>
          </cell>
        </row>
        <row r="1374">
          <cell r="K1374">
            <v>16.18</v>
          </cell>
          <cell r="Q1374">
            <v>1.1460999999999999</v>
          </cell>
        </row>
        <row r="1375">
          <cell r="K1375">
            <v>16.04</v>
          </cell>
          <cell r="Q1375">
            <v>1.1362000000000001</v>
          </cell>
        </row>
        <row r="1376">
          <cell r="K1376">
            <v>15.38</v>
          </cell>
          <cell r="Q1376">
            <v>1.0894999999999999</v>
          </cell>
        </row>
        <row r="1377">
          <cell r="K1377">
            <v>15.04</v>
          </cell>
          <cell r="Q1377">
            <v>1.0653999999999999</v>
          </cell>
        </row>
        <row r="1378">
          <cell r="K1378">
            <v>15.21</v>
          </cell>
          <cell r="Q1378">
            <v>1.0773999999999999</v>
          </cell>
        </row>
        <row r="1379">
          <cell r="K1379">
            <v>15.57</v>
          </cell>
          <cell r="Q1379">
            <v>1.1029</v>
          </cell>
        </row>
        <row r="1380">
          <cell r="K1380">
            <v>15.76</v>
          </cell>
          <cell r="Q1380">
            <v>1.1164000000000001</v>
          </cell>
        </row>
        <row r="1381">
          <cell r="K1381">
            <v>15.45</v>
          </cell>
          <cell r="Q1381">
            <v>1.0944</v>
          </cell>
        </row>
        <row r="1382">
          <cell r="K1382">
            <v>15.86</v>
          </cell>
          <cell r="Q1382">
            <v>1.1234999999999999</v>
          </cell>
        </row>
        <row r="1383">
          <cell r="K1383">
            <v>15.22</v>
          </cell>
          <cell r="Q1383">
            <v>1.0765</v>
          </cell>
        </row>
        <row r="1384">
          <cell r="K1384">
            <v>14.69</v>
          </cell>
          <cell r="Q1384">
            <v>1.0389999999999999</v>
          </cell>
        </row>
        <row r="1385">
          <cell r="K1385">
            <v>14.86</v>
          </cell>
          <cell r="Q1385">
            <v>1.0509999999999999</v>
          </cell>
        </row>
        <row r="1386">
          <cell r="K1386">
            <v>15.27</v>
          </cell>
          <cell r="Q1386">
            <v>1.08</v>
          </cell>
        </row>
        <row r="1387">
          <cell r="K1387">
            <v>15.53</v>
          </cell>
          <cell r="Q1387">
            <v>1.0984</v>
          </cell>
        </row>
        <row r="1388">
          <cell r="K1388">
            <v>15.5</v>
          </cell>
          <cell r="Q1388">
            <v>1.0963000000000001</v>
          </cell>
        </row>
        <row r="1389">
          <cell r="K1389">
            <v>16.14</v>
          </cell>
          <cell r="Q1389">
            <v>1.1415999999999999</v>
          </cell>
        </row>
        <row r="1390">
          <cell r="K1390">
            <v>16.14</v>
          </cell>
          <cell r="Q1390">
            <v>1.1415999999999999</v>
          </cell>
        </row>
        <row r="1391">
          <cell r="K1391">
            <v>16.399999999999999</v>
          </cell>
          <cell r="Q1391">
            <v>1.1599999999999999</v>
          </cell>
        </row>
        <row r="1392">
          <cell r="K1392">
            <v>16.22</v>
          </cell>
          <cell r="Q1392">
            <v>1.1472</v>
          </cell>
        </row>
        <row r="1393">
          <cell r="K1393">
            <v>16.600000000000001</v>
          </cell>
          <cell r="Q1393">
            <v>1.1740999999999999</v>
          </cell>
        </row>
        <row r="1394">
          <cell r="K1394">
            <v>16.23</v>
          </cell>
          <cell r="Q1394">
            <v>1.1478999999999999</v>
          </cell>
        </row>
        <row r="1395">
          <cell r="K1395">
            <v>16.71</v>
          </cell>
          <cell r="Q1395">
            <v>1.1819</v>
          </cell>
        </row>
        <row r="1396">
          <cell r="K1396">
            <v>16.52</v>
          </cell>
          <cell r="Q1396">
            <v>1.1684000000000001</v>
          </cell>
        </row>
        <row r="1397">
          <cell r="K1397">
            <v>16.63</v>
          </cell>
          <cell r="Q1397">
            <v>1.1761999999999999</v>
          </cell>
        </row>
        <row r="1398">
          <cell r="K1398">
            <v>16.309999999999999</v>
          </cell>
          <cell r="Q1398">
            <v>1.1536</v>
          </cell>
        </row>
        <row r="1399">
          <cell r="K1399">
            <v>16.45</v>
          </cell>
          <cell r="Q1399">
            <v>1.1635</v>
          </cell>
        </row>
        <row r="1400">
          <cell r="K1400">
            <v>16.22</v>
          </cell>
          <cell r="Q1400">
            <v>1.1472</v>
          </cell>
        </row>
        <row r="1401">
          <cell r="K1401">
            <v>16.350000000000001</v>
          </cell>
          <cell r="Q1401">
            <v>1.1564000000000001</v>
          </cell>
        </row>
        <row r="1402">
          <cell r="K1402">
            <v>17.225000000000001</v>
          </cell>
          <cell r="Q1402">
            <v>1.2182999999999999</v>
          </cell>
        </row>
        <row r="1403">
          <cell r="K1403">
            <v>17.25</v>
          </cell>
          <cell r="Q1403">
            <v>1.2201</v>
          </cell>
        </row>
        <row r="1404">
          <cell r="K1404">
            <v>16.71</v>
          </cell>
          <cell r="Q1404">
            <v>1.1819</v>
          </cell>
        </row>
        <row r="1405">
          <cell r="K1405">
            <v>16.02</v>
          </cell>
          <cell r="Q1405">
            <v>1.1331</v>
          </cell>
        </row>
        <row r="1406">
          <cell r="K1406">
            <v>16.25</v>
          </cell>
          <cell r="Q1406">
            <v>1.1493</v>
          </cell>
        </row>
        <row r="1407">
          <cell r="K1407">
            <v>16.670000000000002</v>
          </cell>
          <cell r="Q1407">
            <v>1.179</v>
          </cell>
        </row>
        <row r="1408">
          <cell r="K1408">
            <v>16.39</v>
          </cell>
          <cell r="Q1408">
            <v>1.1592</v>
          </cell>
        </row>
        <row r="1409">
          <cell r="K1409">
            <v>16.39</v>
          </cell>
          <cell r="Q1409">
            <v>1.1592</v>
          </cell>
        </row>
        <row r="1410">
          <cell r="K1410">
            <v>16.48</v>
          </cell>
          <cell r="Q1410">
            <v>1.1656</v>
          </cell>
        </row>
        <row r="1411">
          <cell r="K1411">
            <v>15.85</v>
          </cell>
          <cell r="Q1411">
            <v>1.1211</v>
          </cell>
        </row>
        <row r="1412">
          <cell r="K1412">
            <v>16.059999999999999</v>
          </cell>
          <cell r="Q1412">
            <v>1.1358999999999999</v>
          </cell>
        </row>
        <row r="1413">
          <cell r="K1413">
            <v>16.3</v>
          </cell>
          <cell r="Q1413">
            <v>1.1529</v>
          </cell>
        </row>
        <row r="1414">
          <cell r="K1414">
            <v>16.100000000000001</v>
          </cell>
          <cell r="Q1414">
            <v>1.1387</v>
          </cell>
        </row>
        <row r="1415">
          <cell r="K1415">
            <v>16.2</v>
          </cell>
          <cell r="Q1415">
            <v>1.1457999999999999</v>
          </cell>
        </row>
        <row r="1416">
          <cell r="K1416">
            <v>15.95</v>
          </cell>
          <cell r="Q1416">
            <v>1.1281000000000001</v>
          </cell>
        </row>
        <row r="1417">
          <cell r="K1417">
            <v>15.64</v>
          </cell>
          <cell r="Q1417">
            <v>1.1062000000000001</v>
          </cell>
        </row>
        <row r="1418">
          <cell r="K1418">
            <v>15.65</v>
          </cell>
          <cell r="Q1418">
            <v>1.1069</v>
          </cell>
        </row>
        <row r="1419">
          <cell r="K1419">
            <v>15.24</v>
          </cell>
          <cell r="Q1419">
            <v>1.0779000000000001</v>
          </cell>
        </row>
        <row r="1420">
          <cell r="K1420">
            <v>14.99</v>
          </cell>
          <cell r="Q1420">
            <v>1.0602</v>
          </cell>
        </row>
        <row r="1421">
          <cell r="K1421">
            <v>14.73</v>
          </cell>
          <cell r="Q1421">
            <v>1.0418000000000001</v>
          </cell>
        </row>
        <row r="1422">
          <cell r="K1422">
            <v>14.7</v>
          </cell>
          <cell r="Q1422">
            <v>1.0397000000000001</v>
          </cell>
        </row>
        <row r="1423">
          <cell r="K1423">
            <v>14.8</v>
          </cell>
          <cell r="Q1423">
            <v>1.0468</v>
          </cell>
        </row>
        <row r="1424">
          <cell r="K1424">
            <v>14.92</v>
          </cell>
          <cell r="Q1424">
            <v>1.0552999999999999</v>
          </cell>
        </row>
        <row r="1425">
          <cell r="K1425">
            <v>15.91</v>
          </cell>
          <cell r="Q1425">
            <v>1.1253</v>
          </cell>
        </row>
        <row r="1426">
          <cell r="K1426">
            <v>15.91</v>
          </cell>
          <cell r="Q1426">
            <v>1.1253</v>
          </cell>
        </row>
        <row r="1427">
          <cell r="K1427">
            <v>16.09</v>
          </cell>
          <cell r="Q1427">
            <v>1.1379999999999999</v>
          </cell>
        </row>
        <row r="1428">
          <cell r="K1428">
            <v>16.329999999999998</v>
          </cell>
          <cell r="Q1428">
            <v>1.155</v>
          </cell>
        </row>
        <row r="1429">
          <cell r="K1429">
            <v>16.72</v>
          </cell>
          <cell r="Q1429">
            <v>1.1826000000000001</v>
          </cell>
        </row>
        <row r="1430">
          <cell r="K1430">
            <v>16.739999999999998</v>
          </cell>
          <cell r="Q1430">
            <v>1.1839999999999999</v>
          </cell>
        </row>
        <row r="1431">
          <cell r="K1431">
            <v>16.309999999999999</v>
          </cell>
          <cell r="Q1431">
            <v>1.1536</v>
          </cell>
        </row>
        <row r="1432">
          <cell r="K1432">
            <v>16.84</v>
          </cell>
          <cell r="Q1432">
            <v>1.1911</v>
          </cell>
        </row>
        <row r="1433">
          <cell r="K1433">
            <v>16.46</v>
          </cell>
          <cell r="Q1433">
            <v>1.1641999999999999</v>
          </cell>
        </row>
        <row r="1434">
          <cell r="K1434">
            <v>16.420000000000002</v>
          </cell>
          <cell r="Q1434">
            <v>1.1614</v>
          </cell>
        </row>
        <row r="1435">
          <cell r="K1435">
            <v>16.61</v>
          </cell>
          <cell r="Q1435">
            <v>1.1748000000000001</v>
          </cell>
        </row>
        <row r="1436">
          <cell r="K1436">
            <v>16.79</v>
          </cell>
          <cell r="Q1436">
            <v>1.1875</v>
          </cell>
        </row>
        <row r="1437">
          <cell r="K1437">
            <v>17.010000000000002</v>
          </cell>
          <cell r="Q1437">
            <v>1.2031000000000001</v>
          </cell>
        </row>
        <row r="1438">
          <cell r="K1438">
            <v>16.86</v>
          </cell>
          <cell r="Q1438">
            <v>1.1924999999999999</v>
          </cell>
        </row>
        <row r="1439">
          <cell r="K1439">
            <v>17.28</v>
          </cell>
          <cell r="Q1439">
            <v>1.2222</v>
          </cell>
        </row>
        <row r="1440">
          <cell r="K1440">
            <v>17.690000000000001</v>
          </cell>
          <cell r="Q1440">
            <v>1.2512000000000001</v>
          </cell>
        </row>
        <row r="1441">
          <cell r="K1441">
            <v>18.05</v>
          </cell>
          <cell r="Q1441">
            <v>1.2766999999999999</v>
          </cell>
        </row>
        <row r="1442">
          <cell r="K1442">
            <v>18.23</v>
          </cell>
          <cell r="Q1442">
            <v>1.2894000000000001</v>
          </cell>
        </row>
        <row r="1443">
          <cell r="K1443">
            <v>18.010000000000002</v>
          </cell>
          <cell r="Q1443">
            <v>1.2738</v>
          </cell>
        </row>
        <row r="1444">
          <cell r="K1444">
            <v>17.829999999999998</v>
          </cell>
          <cell r="Q1444">
            <v>1.2611000000000001</v>
          </cell>
        </row>
        <row r="1445">
          <cell r="K1445">
            <v>18.07</v>
          </cell>
          <cell r="Q1445">
            <v>1.2781</v>
          </cell>
        </row>
        <row r="1446">
          <cell r="K1446">
            <v>17.91</v>
          </cell>
          <cell r="Q1446">
            <v>1.2667999999999999</v>
          </cell>
        </row>
        <row r="1447">
          <cell r="K1447">
            <v>18.36</v>
          </cell>
          <cell r="Q1447">
            <v>1.3308</v>
          </cell>
        </row>
        <row r="1448">
          <cell r="K1448">
            <v>18.559999999999999</v>
          </cell>
          <cell r="Q1448">
            <v>1.3452999999999999</v>
          </cell>
        </row>
        <row r="1449">
          <cell r="K1449">
            <v>18.55</v>
          </cell>
          <cell r="Q1449">
            <v>1.3446</v>
          </cell>
        </row>
        <row r="1450">
          <cell r="K1450">
            <v>18.649999999999999</v>
          </cell>
          <cell r="Q1450">
            <v>1.3519000000000001</v>
          </cell>
        </row>
        <row r="1451">
          <cell r="K1451">
            <v>18.86</v>
          </cell>
          <cell r="Q1451">
            <v>1.3671</v>
          </cell>
        </row>
        <row r="1452">
          <cell r="K1452">
            <v>18.72</v>
          </cell>
          <cell r="Q1452">
            <v>1.3569</v>
          </cell>
        </row>
        <row r="1453">
          <cell r="K1453">
            <v>18.88</v>
          </cell>
          <cell r="Q1453">
            <v>1.3685</v>
          </cell>
        </row>
        <row r="1454">
          <cell r="K1454">
            <v>18.93</v>
          </cell>
          <cell r="Q1454">
            <v>1.3722000000000001</v>
          </cell>
        </row>
        <row r="1455">
          <cell r="K1455">
            <v>18.84</v>
          </cell>
          <cell r="Q1455">
            <v>1.3655999999999999</v>
          </cell>
        </row>
        <row r="1456">
          <cell r="K1456">
            <v>18.739999999999998</v>
          </cell>
          <cell r="Q1456">
            <v>1.3584000000000001</v>
          </cell>
        </row>
        <row r="1457">
          <cell r="K1457">
            <v>19.02</v>
          </cell>
          <cell r="Q1457">
            <v>1.3787</v>
          </cell>
        </row>
        <row r="1458">
          <cell r="K1458">
            <v>19.149999999999999</v>
          </cell>
          <cell r="Q1458">
            <v>1.3880999999999999</v>
          </cell>
        </row>
        <row r="1459">
          <cell r="K1459">
            <v>19.149999999999999</v>
          </cell>
          <cell r="Q1459">
            <v>1.3880999999999999</v>
          </cell>
        </row>
        <row r="1460">
          <cell r="K1460">
            <v>18.940000000000001</v>
          </cell>
          <cell r="Q1460">
            <v>1.3729</v>
          </cell>
        </row>
        <row r="1461">
          <cell r="K1461">
            <v>18.84</v>
          </cell>
          <cell r="Q1461">
            <v>1.3655999999999999</v>
          </cell>
        </row>
        <row r="1462">
          <cell r="K1462">
            <v>19.13</v>
          </cell>
          <cell r="Q1462">
            <v>1.3867</v>
          </cell>
        </row>
        <row r="1463">
          <cell r="K1463">
            <v>19.07</v>
          </cell>
          <cell r="Q1463">
            <v>1.3823000000000001</v>
          </cell>
        </row>
        <row r="1464">
          <cell r="K1464">
            <v>19.03</v>
          </cell>
          <cell r="Q1464">
            <v>1.3794</v>
          </cell>
        </row>
        <row r="1465">
          <cell r="K1465">
            <v>18.899999999999999</v>
          </cell>
          <cell r="Q1465">
            <v>1.37</v>
          </cell>
        </row>
        <row r="1466">
          <cell r="K1466">
            <v>18.71</v>
          </cell>
          <cell r="Q1466">
            <v>1.3562000000000001</v>
          </cell>
        </row>
        <row r="1467">
          <cell r="K1467">
            <v>18.77</v>
          </cell>
          <cell r="Q1467">
            <v>1.3606</v>
          </cell>
        </row>
        <row r="1468">
          <cell r="K1468">
            <v>18.75</v>
          </cell>
          <cell r="Q1468">
            <v>1.3591</v>
          </cell>
        </row>
        <row r="1469">
          <cell r="K1469">
            <v>19.02</v>
          </cell>
          <cell r="Q1469">
            <v>1.3787</v>
          </cell>
        </row>
        <row r="1470">
          <cell r="K1470">
            <v>19.05</v>
          </cell>
          <cell r="Q1470">
            <v>1.3809</v>
          </cell>
        </row>
        <row r="1471">
          <cell r="K1471">
            <v>19.18</v>
          </cell>
          <cell r="Q1471">
            <v>1.3903000000000001</v>
          </cell>
        </row>
        <row r="1472">
          <cell r="K1472">
            <v>19.239999999999998</v>
          </cell>
          <cell r="Q1472">
            <v>1.3946000000000001</v>
          </cell>
        </row>
        <row r="1473">
          <cell r="K1473">
            <v>19.13</v>
          </cell>
          <cell r="Q1473">
            <v>1.3867</v>
          </cell>
        </row>
        <row r="1474">
          <cell r="K1474">
            <v>18.875</v>
          </cell>
          <cell r="Q1474">
            <v>1.3682000000000001</v>
          </cell>
        </row>
        <row r="1475">
          <cell r="K1475">
            <v>19.07</v>
          </cell>
          <cell r="Q1475">
            <v>1.3823000000000001</v>
          </cell>
        </row>
        <row r="1476">
          <cell r="K1476">
            <v>18.940000000000001</v>
          </cell>
          <cell r="Q1476">
            <v>1.3729</v>
          </cell>
        </row>
        <row r="1477">
          <cell r="K1477">
            <v>18.760000000000002</v>
          </cell>
          <cell r="Q1477">
            <v>1.3597999999999999</v>
          </cell>
        </row>
        <row r="1478">
          <cell r="K1478">
            <v>19.010000000000002</v>
          </cell>
          <cell r="Q1478">
            <v>1.3779999999999999</v>
          </cell>
        </row>
        <row r="1479">
          <cell r="K1479">
            <v>19.28</v>
          </cell>
          <cell r="Q1479">
            <v>1.3975</v>
          </cell>
        </row>
        <row r="1480">
          <cell r="K1480">
            <v>19.41</v>
          </cell>
          <cell r="Q1480">
            <v>1.407</v>
          </cell>
        </row>
        <row r="1481">
          <cell r="K1481">
            <v>19.39</v>
          </cell>
          <cell r="Q1481">
            <v>1.4055</v>
          </cell>
        </row>
        <row r="1482">
          <cell r="K1482">
            <v>19.309999999999999</v>
          </cell>
          <cell r="Q1482">
            <v>1.3996999999999999</v>
          </cell>
        </row>
        <row r="1483">
          <cell r="K1483">
            <v>19.239999999999998</v>
          </cell>
          <cell r="Q1483">
            <v>1.3946000000000001</v>
          </cell>
        </row>
        <row r="1484">
          <cell r="K1484">
            <v>19.07</v>
          </cell>
          <cell r="Q1484">
            <v>1.3823000000000001</v>
          </cell>
        </row>
        <row r="1485">
          <cell r="K1485">
            <v>19.16</v>
          </cell>
          <cell r="Q1485">
            <v>1.3888</v>
          </cell>
        </row>
        <row r="1486">
          <cell r="K1486">
            <v>19.05</v>
          </cell>
          <cell r="Q1486">
            <v>1.3809</v>
          </cell>
        </row>
        <row r="1487">
          <cell r="K1487">
            <v>19.12</v>
          </cell>
          <cell r="Q1487">
            <v>1.3858999999999999</v>
          </cell>
        </row>
        <row r="1488">
          <cell r="K1488">
            <v>18.97</v>
          </cell>
          <cell r="Q1488">
            <v>1.3751</v>
          </cell>
        </row>
        <row r="1489">
          <cell r="K1489">
            <v>18.850000000000001</v>
          </cell>
          <cell r="Q1489">
            <v>1.3664000000000001</v>
          </cell>
        </row>
        <row r="1490">
          <cell r="K1490">
            <v>18.420000000000002</v>
          </cell>
          <cell r="Q1490">
            <v>1.3351999999999999</v>
          </cell>
        </row>
        <row r="1491">
          <cell r="K1491">
            <v>18.77</v>
          </cell>
          <cell r="Q1491">
            <v>1.3606</v>
          </cell>
        </row>
        <row r="1492">
          <cell r="K1492">
            <v>19.03</v>
          </cell>
          <cell r="Q1492">
            <v>1.3794</v>
          </cell>
        </row>
        <row r="1493">
          <cell r="K1493">
            <v>19.04</v>
          </cell>
          <cell r="Q1493">
            <v>1.3801000000000001</v>
          </cell>
        </row>
        <row r="1494">
          <cell r="K1494">
            <v>19.13</v>
          </cell>
          <cell r="Q1494">
            <v>1.3867</v>
          </cell>
        </row>
        <row r="1495">
          <cell r="K1495">
            <v>19.59</v>
          </cell>
          <cell r="Q1495">
            <v>1.42</v>
          </cell>
        </row>
        <row r="1496">
          <cell r="K1496">
            <v>19.79</v>
          </cell>
          <cell r="Q1496">
            <v>1.4345000000000001</v>
          </cell>
        </row>
        <row r="1497">
          <cell r="K1497">
            <v>20.16</v>
          </cell>
          <cell r="Q1497">
            <v>1.4613</v>
          </cell>
        </row>
        <row r="1498">
          <cell r="K1498">
            <v>20.2</v>
          </cell>
          <cell r="Q1498">
            <v>1.4641999999999999</v>
          </cell>
        </row>
        <row r="1499">
          <cell r="K1499">
            <v>20.21</v>
          </cell>
          <cell r="Q1499">
            <v>1.4649000000000001</v>
          </cell>
        </row>
        <row r="1500">
          <cell r="K1500">
            <v>20.07</v>
          </cell>
          <cell r="Q1500">
            <v>1.4548000000000001</v>
          </cell>
        </row>
        <row r="1501">
          <cell r="K1501">
            <v>20.07</v>
          </cell>
          <cell r="Q1501">
            <v>1.4548000000000001</v>
          </cell>
        </row>
        <row r="1502">
          <cell r="K1502">
            <v>19.850000000000001</v>
          </cell>
          <cell r="Q1502">
            <v>1.4388000000000001</v>
          </cell>
        </row>
        <row r="1503">
          <cell r="K1503">
            <v>19.78</v>
          </cell>
          <cell r="Q1503">
            <v>1.4338</v>
          </cell>
        </row>
        <row r="1504">
          <cell r="K1504">
            <v>20.05</v>
          </cell>
          <cell r="Q1504">
            <v>1.4533</v>
          </cell>
        </row>
        <row r="1505">
          <cell r="K1505">
            <v>20.04</v>
          </cell>
          <cell r="Q1505">
            <v>1.4525999999999999</v>
          </cell>
        </row>
        <row r="1506">
          <cell r="K1506">
            <v>20.010000000000002</v>
          </cell>
          <cell r="Q1506">
            <v>1.4503999999999999</v>
          </cell>
        </row>
        <row r="1507">
          <cell r="K1507">
            <v>19.95</v>
          </cell>
          <cell r="Q1507">
            <v>1.4460999999999999</v>
          </cell>
        </row>
        <row r="1508">
          <cell r="K1508">
            <v>20.07</v>
          </cell>
          <cell r="Q1508">
            <v>1.4548000000000001</v>
          </cell>
        </row>
        <row r="1509">
          <cell r="K1509">
            <v>20.02</v>
          </cell>
          <cell r="Q1509">
            <v>1.4830000000000001</v>
          </cell>
        </row>
        <row r="1510">
          <cell r="K1510">
            <v>19.96</v>
          </cell>
          <cell r="Q1510">
            <v>1.4785999999999999</v>
          </cell>
        </row>
        <row r="1511">
          <cell r="K1511">
            <v>19.739999999999998</v>
          </cell>
          <cell r="Q1511">
            <v>1.4622999999999999</v>
          </cell>
        </row>
        <row r="1512">
          <cell r="K1512">
            <v>19.489999999999998</v>
          </cell>
          <cell r="Q1512">
            <v>1.4438</v>
          </cell>
        </row>
        <row r="1513">
          <cell r="K1513">
            <v>19.2</v>
          </cell>
          <cell r="Q1513">
            <v>1.4222999999999999</v>
          </cell>
        </row>
        <row r="1514">
          <cell r="K1514">
            <v>18.739999999999998</v>
          </cell>
          <cell r="Q1514">
            <v>1.3882000000000001</v>
          </cell>
        </row>
        <row r="1515">
          <cell r="K1515">
            <v>19.010000000000002</v>
          </cell>
          <cell r="Q1515">
            <v>1.4081999999999999</v>
          </cell>
        </row>
        <row r="1516">
          <cell r="K1516">
            <v>19.3</v>
          </cell>
          <cell r="Q1516">
            <v>1.4297</v>
          </cell>
        </row>
        <row r="1517">
          <cell r="K1517">
            <v>18.88</v>
          </cell>
          <cell r="Q1517">
            <v>1.3986000000000001</v>
          </cell>
        </row>
        <row r="1518">
          <cell r="K1518">
            <v>18.899999999999999</v>
          </cell>
          <cell r="Q1518">
            <v>1.4000999999999999</v>
          </cell>
        </row>
        <row r="1519">
          <cell r="K1519">
            <v>19.34</v>
          </cell>
          <cell r="Q1519">
            <v>1.4327000000000001</v>
          </cell>
        </row>
        <row r="1520">
          <cell r="K1520">
            <v>19.100000000000001</v>
          </cell>
          <cell r="Q1520">
            <v>1.4149</v>
          </cell>
        </row>
        <row r="1521">
          <cell r="K1521">
            <v>19.14</v>
          </cell>
          <cell r="Q1521">
            <v>1.4177999999999999</v>
          </cell>
        </row>
        <row r="1522">
          <cell r="K1522">
            <v>19.36</v>
          </cell>
          <cell r="Q1522">
            <v>1.4340999999999999</v>
          </cell>
        </row>
        <row r="1523">
          <cell r="K1523">
            <v>19.07</v>
          </cell>
          <cell r="Q1523">
            <v>1.4127000000000001</v>
          </cell>
        </row>
        <row r="1524">
          <cell r="K1524">
            <v>19.54</v>
          </cell>
          <cell r="Q1524">
            <v>1.4475</v>
          </cell>
        </row>
        <row r="1525">
          <cell r="K1525">
            <v>19.45</v>
          </cell>
          <cell r="Q1525">
            <v>1.4408000000000001</v>
          </cell>
        </row>
        <row r="1526">
          <cell r="K1526">
            <v>19.62</v>
          </cell>
          <cell r="Q1526">
            <v>1.4534</v>
          </cell>
        </row>
        <row r="1527">
          <cell r="K1527">
            <v>19.78</v>
          </cell>
          <cell r="Q1527">
            <v>1.4652000000000001</v>
          </cell>
        </row>
        <row r="1528">
          <cell r="K1528">
            <v>19.579999999999998</v>
          </cell>
          <cell r="Q1528">
            <v>1.4503999999999999</v>
          </cell>
        </row>
        <row r="1529">
          <cell r="K1529">
            <v>19.8</v>
          </cell>
          <cell r="Q1529">
            <v>1.4666999999999999</v>
          </cell>
        </row>
        <row r="1530">
          <cell r="K1530">
            <v>19.77</v>
          </cell>
          <cell r="Q1530">
            <v>1.4644999999999999</v>
          </cell>
        </row>
        <row r="1531">
          <cell r="K1531">
            <v>19.61</v>
          </cell>
          <cell r="Q1531">
            <v>1.4527000000000001</v>
          </cell>
        </row>
        <row r="1532">
          <cell r="K1532">
            <v>19.34</v>
          </cell>
          <cell r="Q1532">
            <v>1.4327000000000001</v>
          </cell>
        </row>
        <row r="1533">
          <cell r="K1533">
            <v>19.32</v>
          </cell>
          <cell r="Q1533">
            <v>1.4312</v>
          </cell>
        </row>
        <row r="1534">
          <cell r="K1534">
            <v>19.25</v>
          </cell>
          <cell r="Q1534">
            <v>1.4259999999999999</v>
          </cell>
        </row>
        <row r="1535">
          <cell r="K1535">
            <v>18.91</v>
          </cell>
          <cell r="Q1535">
            <v>1.4008</v>
          </cell>
        </row>
        <row r="1536">
          <cell r="K1536">
            <v>19.09</v>
          </cell>
          <cell r="Q1536">
            <v>1.4140999999999999</v>
          </cell>
        </row>
        <row r="1537">
          <cell r="K1537">
            <v>19.010000000000002</v>
          </cell>
          <cell r="Q1537">
            <v>1.4081999999999999</v>
          </cell>
        </row>
        <row r="1538">
          <cell r="K1538">
            <v>18.600000000000001</v>
          </cell>
          <cell r="Q1538">
            <v>1.3777999999999999</v>
          </cell>
        </row>
        <row r="1539">
          <cell r="K1539">
            <v>18.399999999999999</v>
          </cell>
          <cell r="Q1539">
            <v>1.363</v>
          </cell>
        </row>
        <row r="1540">
          <cell r="K1540">
            <v>19</v>
          </cell>
          <cell r="Q1540">
            <v>1.4075</v>
          </cell>
        </row>
        <row r="1541">
          <cell r="K1541">
            <v>18.88</v>
          </cell>
          <cell r="Q1541">
            <v>1.3986000000000001</v>
          </cell>
        </row>
        <row r="1542">
          <cell r="K1542">
            <v>18.95</v>
          </cell>
          <cell r="Q1542">
            <v>1.4037999999999999</v>
          </cell>
        </row>
        <row r="1543">
          <cell r="K1543">
            <v>19.12</v>
          </cell>
          <cell r="Q1543">
            <v>1.4164000000000001</v>
          </cell>
        </row>
        <row r="1544">
          <cell r="K1544">
            <v>19.18</v>
          </cell>
          <cell r="Q1544">
            <v>1.4208000000000001</v>
          </cell>
        </row>
        <row r="1545">
          <cell r="K1545">
            <v>19.18</v>
          </cell>
          <cell r="Q1545">
            <v>1.4208000000000001</v>
          </cell>
        </row>
        <row r="1546">
          <cell r="K1546">
            <v>19.25</v>
          </cell>
          <cell r="Q1546">
            <v>1.4259999999999999</v>
          </cell>
        </row>
        <row r="1547">
          <cell r="K1547">
            <v>19.2</v>
          </cell>
          <cell r="Q1547">
            <v>1.4222999999999999</v>
          </cell>
        </row>
        <row r="1548">
          <cell r="K1548">
            <v>19.350000000000001</v>
          </cell>
          <cell r="Q1548">
            <v>1.4334</v>
          </cell>
        </row>
        <row r="1549">
          <cell r="K1549">
            <v>19.04</v>
          </cell>
          <cell r="Q1549">
            <v>1.4104000000000001</v>
          </cell>
        </row>
        <row r="1550">
          <cell r="K1550">
            <v>19.09</v>
          </cell>
          <cell r="Q1550">
            <v>1.4140999999999999</v>
          </cell>
        </row>
        <row r="1551">
          <cell r="K1551">
            <v>18.54</v>
          </cell>
          <cell r="Q1551">
            <v>1.3734</v>
          </cell>
        </row>
        <row r="1552">
          <cell r="K1552">
            <v>18.149999999999999</v>
          </cell>
          <cell r="Q1552">
            <v>1.3445</v>
          </cell>
        </row>
        <row r="1553">
          <cell r="K1553">
            <v>18.239999999999998</v>
          </cell>
          <cell r="Q1553">
            <v>1.3512</v>
          </cell>
        </row>
        <row r="1554">
          <cell r="K1554">
            <v>18.88</v>
          </cell>
          <cell r="Q1554">
            <v>1.3986000000000001</v>
          </cell>
        </row>
        <row r="1555">
          <cell r="K1555">
            <v>19</v>
          </cell>
          <cell r="Q1555">
            <v>1.4075</v>
          </cell>
        </row>
        <row r="1556">
          <cell r="K1556">
            <v>19.2</v>
          </cell>
          <cell r="Q1556">
            <v>1.4222999999999999</v>
          </cell>
        </row>
        <row r="1557">
          <cell r="K1557">
            <v>19.11</v>
          </cell>
          <cell r="Q1557">
            <v>1.4156</v>
          </cell>
        </row>
        <row r="1558">
          <cell r="K1558">
            <v>19.48</v>
          </cell>
          <cell r="Q1558">
            <v>1.4430000000000001</v>
          </cell>
        </row>
        <row r="1559">
          <cell r="K1559">
            <v>19.37</v>
          </cell>
          <cell r="Q1559">
            <v>1.4349000000000001</v>
          </cell>
        </row>
        <row r="1560">
          <cell r="K1560">
            <v>19.72</v>
          </cell>
          <cell r="Q1560">
            <v>1.4608000000000001</v>
          </cell>
        </row>
        <row r="1561">
          <cell r="K1561">
            <v>20</v>
          </cell>
          <cell r="Q1561">
            <v>1.4815</v>
          </cell>
        </row>
        <row r="1562">
          <cell r="K1562">
            <v>19.75</v>
          </cell>
          <cell r="Q1562">
            <v>1.4630000000000001</v>
          </cell>
        </row>
        <row r="1563">
          <cell r="K1563">
            <v>20</v>
          </cell>
          <cell r="Q1563">
            <v>1.4815</v>
          </cell>
        </row>
        <row r="1564">
          <cell r="K1564">
            <v>20.100000000000001</v>
          </cell>
          <cell r="Q1564">
            <v>1.4890000000000001</v>
          </cell>
        </row>
        <row r="1565">
          <cell r="K1565">
            <v>19.53</v>
          </cell>
          <cell r="Q1565">
            <v>1.4467000000000001</v>
          </cell>
        </row>
        <row r="1566">
          <cell r="K1566">
            <v>19.809999999999999</v>
          </cell>
          <cell r="Q1566">
            <v>1.4675</v>
          </cell>
        </row>
        <row r="1567">
          <cell r="K1567">
            <v>19.52</v>
          </cell>
          <cell r="Q1567">
            <v>1.446</v>
          </cell>
        </row>
        <row r="1568">
          <cell r="K1568">
            <v>19.8</v>
          </cell>
          <cell r="Q1568">
            <v>1.4666999999999999</v>
          </cell>
        </row>
        <row r="1569">
          <cell r="K1569">
            <v>20.13</v>
          </cell>
          <cell r="Q1569">
            <v>1.4912000000000001</v>
          </cell>
        </row>
        <row r="1570">
          <cell r="K1570">
            <v>20.2</v>
          </cell>
          <cell r="Q1570">
            <v>1.4964</v>
          </cell>
        </row>
        <row r="1571">
          <cell r="K1571">
            <v>20.84</v>
          </cell>
          <cell r="Q1571">
            <v>1.5438000000000001</v>
          </cell>
        </row>
        <row r="1572">
          <cell r="K1572">
            <v>20.49</v>
          </cell>
          <cell r="Q1572">
            <v>1.5086999999999999</v>
          </cell>
        </row>
        <row r="1573">
          <cell r="K1573">
            <v>20.43</v>
          </cell>
          <cell r="Q1573">
            <v>1.5043</v>
          </cell>
        </row>
        <row r="1574">
          <cell r="K1574">
            <v>20.329999999999998</v>
          </cell>
          <cell r="Q1574">
            <v>1.4968999999999999</v>
          </cell>
        </row>
        <row r="1575">
          <cell r="K1575">
            <v>20</v>
          </cell>
          <cell r="Q1575">
            <v>1.4725999999999999</v>
          </cell>
        </row>
        <row r="1576">
          <cell r="K1576">
            <v>20.04</v>
          </cell>
          <cell r="Q1576">
            <v>1.4756</v>
          </cell>
        </row>
        <row r="1577">
          <cell r="K1577">
            <v>19.62</v>
          </cell>
          <cell r="Q1577">
            <v>1.4446000000000001</v>
          </cell>
        </row>
        <row r="1578">
          <cell r="K1578">
            <v>19.68</v>
          </cell>
          <cell r="Q1578">
            <v>1.4491000000000001</v>
          </cell>
        </row>
        <row r="1579">
          <cell r="K1579">
            <v>19.440000000000001</v>
          </cell>
          <cell r="Q1579">
            <v>1.4314</v>
          </cell>
        </row>
        <row r="1580">
          <cell r="K1580">
            <v>19.77</v>
          </cell>
          <cell r="Q1580">
            <v>1.4557</v>
          </cell>
        </row>
        <row r="1581">
          <cell r="K1581">
            <v>19.59</v>
          </cell>
          <cell r="Q1581">
            <v>1.4423999999999999</v>
          </cell>
        </row>
        <row r="1582">
          <cell r="K1582">
            <v>19.72</v>
          </cell>
          <cell r="Q1582">
            <v>1.452</v>
          </cell>
        </row>
        <row r="1583">
          <cell r="K1583">
            <v>19.84</v>
          </cell>
          <cell r="Q1583">
            <v>1.4608000000000001</v>
          </cell>
        </row>
        <row r="1584">
          <cell r="K1584">
            <v>19.8</v>
          </cell>
          <cell r="Q1584">
            <v>1.4579</v>
          </cell>
        </row>
        <row r="1585">
          <cell r="K1585">
            <v>19.87</v>
          </cell>
          <cell r="Q1585">
            <v>1.4630000000000001</v>
          </cell>
        </row>
        <row r="1586">
          <cell r="K1586">
            <v>20.09</v>
          </cell>
          <cell r="Q1586">
            <v>1.4792000000000001</v>
          </cell>
        </row>
        <row r="1587">
          <cell r="K1587">
            <v>19.97</v>
          </cell>
          <cell r="Q1587">
            <v>1.4703999999999999</v>
          </cell>
        </row>
        <row r="1588">
          <cell r="K1588">
            <v>20</v>
          </cell>
          <cell r="Q1588">
            <v>1.4725999999999999</v>
          </cell>
        </row>
        <row r="1589">
          <cell r="K1589">
            <v>20.56</v>
          </cell>
          <cell r="Q1589">
            <v>1.5138</v>
          </cell>
        </row>
        <row r="1590">
          <cell r="K1590">
            <v>20.92</v>
          </cell>
          <cell r="Q1590">
            <v>1.5404</v>
          </cell>
        </row>
        <row r="1591">
          <cell r="K1591">
            <v>20.8</v>
          </cell>
          <cell r="Q1591">
            <v>1.5315000000000001</v>
          </cell>
        </row>
        <row r="1592">
          <cell r="K1592">
            <v>20.75</v>
          </cell>
          <cell r="Q1592">
            <v>1.5278</v>
          </cell>
        </row>
        <row r="1593">
          <cell r="K1593">
            <v>20.73</v>
          </cell>
          <cell r="Q1593">
            <v>1.5264</v>
          </cell>
        </row>
        <row r="1594">
          <cell r="K1594">
            <v>20.52</v>
          </cell>
          <cell r="Q1594">
            <v>1.5108999999999999</v>
          </cell>
        </row>
        <row r="1595">
          <cell r="K1595">
            <v>20.96</v>
          </cell>
          <cell r="Q1595">
            <v>1.5432999999999999</v>
          </cell>
        </row>
        <row r="1596">
          <cell r="K1596">
            <v>20.97</v>
          </cell>
          <cell r="Q1596">
            <v>1.544</v>
          </cell>
        </row>
        <row r="1597">
          <cell r="K1597">
            <v>21.12</v>
          </cell>
          <cell r="Q1597">
            <v>1.5550999999999999</v>
          </cell>
        </row>
        <row r="1598">
          <cell r="K1598">
            <v>21.01</v>
          </cell>
          <cell r="Q1598">
            <v>1.5469999999999999</v>
          </cell>
        </row>
        <row r="1599">
          <cell r="K1599">
            <v>21.06</v>
          </cell>
          <cell r="Q1599">
            <v>1.5507</v>
          </cell>
        </row>
        <row r="1600">
          <cell r="K1600">
            <v>21.1</v>
          </cell>
          <cell r="Q1600">
            <v>1.5536000000000001</v>
          </cell>
        </row>
        <row r="1601">
          <cell r="K1601">
            <v>20.99</v>
          </cell>
          <cell r="Q1601">
            <v>1.5455000000000001</v>
          </cell>
        </row>
        <row r="1602">
          <cell r="K1602">
            <v>20.94</v>
          </cell>
          <cell r="Q1602">
            <v>1.5418000000000001</v>
          </cell>
        </row>
        <row r="1603">
          <cell r="K1603">
            <v>20.96</v>
          </cell>
          <cell r="Q1603">
            <v>1.5432999999999999</v>
          </cell>
        </row>
        <row r="1604">
          <cell r="K1604">
            <v>21.05</v>
          </cell>
          <cell r="Q1604">
            <v>1.5499000000000001</v>
          </cell>
        </row>
        <row r="1605">
          <cell r="K1605">
            <v>21</v>
          </cell>
          <cell r="Q1605">
            <v>1.5462</v>
          </cell>
        </row>
        <row r="1606">
          <cell r="K1606">
            <v>20.93</v>
          </cell>
          <cell r="Q1606">
            <v>1.5410999999999999</v>
          </cell>
        </row>
        <row r="1607">
          <cell r="K1607">
            <v>20.85</v>
          </cell>
          <cell r="Q1607">
            <v>1.5351999999999999</v>
          </cell>
        </row>
        <row r="1608">
          <cell r="K1608">
            <v>20.78</v>
          </cell>
          <cell r="Q1608">
            <v>1.53</v>
          </cell>
        </row>
        <row r="1609">
          <cell r="K1609">
            <v>20.64</v>
          </cell>
          <cell r="Q1609">
            <v>1.5197000000000001</v>
          </cell>
        </row>
        <row r="1610">
          <cell r="K1610">
            <v>20.8</v>
          </cell>
          <cell r="Q1610">
            <v>1.5315000000000001</v>
          </cell>
        </row>
        <row r="1611">
          <cell r="K1611">
            <v>20.85</v>
          </cell>
          <cell r="Q1611">
            <v>1.5351999999999999</v>
          </cell>
        </row>
        <row r="1612">
          <cell r="K1612">
            <v>20.81</v>
          </cell>
          <cell r="Q1612">
            <v>1.5323</v>
          </cell>
        </row>
        <row r="1613">
          <cell r="K1613">
            <v>20.82</v>
          </cell>
          <cell r="Q1613">
            <v>1.5329999999999999</v>
          </cell>
        </row>
        <row r="1614">
          <cell r="K1614">
            <v>20.64</v>
          </cell>
          <cell r="Q1614">
            <v>1.5197000000000001</v>
          </cell>
        </row>
        <row r="1615">
          <cell r="K1615">
            <v>20.71</v>
          </cell>
          <cell r="Q1615">
            <v>1.5248999999999999</v>
          </cell>
        </row>
        <row r="1616">
          <cell r="K1616">
            <v>20.51</v>
          </cell>
          <cell r="Q1616">
            <v>1.5102</v>
          </cell>
        </row>
        <row r="1617">
          <cell r="K1617">
            <v>20.65</v>
          </cell>
          <cell r="Q1617">
            <v>1.5205</v>
          </cell>
        </row>
        <row r="1618">
          <cell r="K1618">
            <v>21.31</v>
          </cell>
          <cell r="Q1618">
            <v>1.5690999999999999</v>
          </cell>
        </row>
        <row r="1619">
          <cell r="K1619">
            <v>21.59</v>
          </cell>
          <cell r="Q1619">
            <v>1.5896999999999999</v>
          </cell>
        </row>
        <row r="1620">
          <cell r="K1620">
            <v>21.48</v>
          </cell>
          <cell r="Q1620">
            <v>1.5815999999999999</v>
          </cell>
        </row>
        <row r="1621">
          <cell r="K1621">
            <v>21.59</v>
          </cell>
          <cell r="Q1621">
            <v>1.5896999999999999</v>
          </cell>
        </row>
        <row r="1622">
          <cell r="K1622">
            <v>21.89</v>
          </cell>
          <cell r="Q1622">
            <v>1.6117999999999999</v>
          </cell>
        </row>
        <row r="1623">
          <cell r="K1623">
            <v>22.02</v>
          </cell>
          <cell r="Q1623">
            <v>1.6213</v>
          </cell>
        </row>
        <row r="1624">
          <cell r="K1624">
            <v>22.11</v>
          </cell>
          <cell r="Q1624">
            <v>1.6279999999999999</v>
          </cell>
        </row>
        <row r="1625">
          <cell r="K1625">
            <v>22.05</v>
          </cell>
          <cell r="Q1625">
            <v>1.6235999999999999</v>
          </cell>
        </row>
        <row r="1626">
          <cell r="K1626">
            <v>22.24</v>
          </cell>
          <cell r="Q1626">
            <v>1.6375</v>
          </cell>
        </row>
        <row r="1627">
          <cell r="K1627">
            <v>22.43</v>
          </cell>
          <cell r="Q1627">
            <v>1.6515</v>
          </cell>
        </row>
        <row r="1628">
          <cell r="K1628">
            <v>22.43</v>
          </cell>
          <cell r="Q1628">
            <v>1.6515</v>
          </cell>
        </row>
        <row r="1629">
          <cell r="K1629">
            <v>22.53</v>
          </cell>
          <cell r="Q1629">
            <v>1.6589</v>
          </cell>
        </row>
        <row r="1630">
          <cell r="K1630">
            <v>22.36</v>
          </cell>
          <cell r="Q1630">
            <v>1.6464000000000001</v>
          </cell>
        </row>
        <row r="1631">
          <cell r="K1631">
            <v>22.31</v>
          </cell>
          <cell r="Q1631">
            <v>1.6427</v>
          </cell>
        </row>
        <row r="1632">
          <cell r="K1632">
            <v>22.1</v>
          </cell>
          <cell r="Q1632">
            <v>1.6272</v>
          </cell>
        </row>
        <row r="1633">
          <cell r="K1633">
            <v>22.73</v>
          </cell>
          <cell r="Q1633">
            <v>1.6736</v>
          </cell>
        </row>
        <row r="1634">
          <cell r="K1634">
            <v>22.71</v>
          </cell>
          <cell r="Q1634">
            <v>1.6721999999999999</v>
          </cell>
        </row>
        <row r="1635">
          <cell r="K1635">
            <v>22.81</v>
          </cell>
          <cell r="Q1635">
            <v>1.6677</v>
          </cell>
        </row>
        <row r="1636">
          <cell r="K1636">
            <v>22.79</v>
          </cell>
          <cell r="Q1636">
            <v>1.6661999999999999</v>
          </cell>
        </row>
        <row r="1637">
          <cell r="K1637">
            <v>22.91</v>
          </cell>
          <cell r="Q1637">
            <v>1.675</v>
          </cell>
        </row>
        <row r="1638">
          <cell r="K1638">
            <v>22.95</v>
          </cell>
          <cell r="Q1638">
            <v>1.6778999999999999</v>
          </cell>
        </row>
        <row r="1639">
          <cell r="K1639">
            <v>23.12</v>
          </cell>
          <cell r="Q1639">
            <v>1.6902999999999999</v>
          </cell>
        </row>
        <row r="1640">
          <cell r="K1640">
            <v>22.92</v>
          </cell>
          <cell r="Q1640">
            <v>1.6757</v>
          </cell>
        </row>
        <row r="1641">
          <cell r="K1641">
            <v>22.62</v>
          </cell>
          <cell r="Q1641">
            <v>1.6537999999999999</v>
          </cell>
        </row>
        <row r="1642">
          <cell r="K1642">
            <v>22.43</v>
          </cell>
          <cell r="Q1642">
            <v>1.6398999999999999</v>
          </cell>
        </row>
        <row r="1643">
          <cell r="K1643">
            <v>22.51</v>
          </cell>
          <cell r="Q1643">
            <v>1.6456999999999999</v>
          </cell>
        </row>
        <row r="1644">
          <cell r="K1644">
            <v>22.48</v>
          </cell>
          <cell r="Q1644">
            <v>1.6435</v>
          </cell>
        </row>
        <row r="1645">
          <cell r="K1645">
            <v>22.64</v>
          </cell>
          <cell r="Q1645">
            <v>1.6552</v>
          </cell>
        </row>
        <row r="1646">
          <cell r="K1646">
            <v>22.64</v>
          </cell>
          <cell r="Q1646">
            <v>1.6552</v>
          </cell>
        </row>
        <row r="1647">
          <cell r="K1647">
            <v>22.91</v>
          </cell>
          <cell r="Q1647">
            <v>1.675</v>
          </cell>
        </row>
        <row r="1648">
          <cell r="K1648">
            <v>22.81</v>
          </cell>
          <cell r="Q1648">
            <v>1.6677</v>
          </cell>
        </row>
        <row r="1649">
          <cell r="K1649">
            <v>22.03</v>
          </cell>
          <cell r="Q1649">
            <v>1.6106</v>
          </cell>
        </row>
        <row r="1650">
          <cell r="K1650">
            <v>21.7</v>
          </cell>
          <cell r="Q1650">
            <v>1.5865</v>
          </cell>
        </row>
        <row r="1651">
          <cell r="K1651">
            <v>21.28</v>
          </cell>
          <cell r="Q1651">
            <v>1.5558000000000001</v>
          </cell>
        </row>
        <row r="1652">
          <cell r="K1652">
            <v>21.26</v>
          </cell>
          <cell r="Q1652">
            <v>1.5543</v>
          </cell>
        </row>
        <row r="1653">
          <cell r="K1653">
            <v>21.26</v>
          </cell>
          <cell r="Q1653">
            <v>1.5543</v>
          </cell>
        </row>
        <row r="1654">
          <cell r="K1654">
            <v>21.11</v>
          </cell>
          <cell r="Q1654">
            <v>1.5434000000000001</v>
          </cell>
        </row>
        <row r="1655">
          <cell r="K1655">
            <v>21.06</v>
          </cell>
          <cell r="Q1655">
            <v>1.5397000000000001</v>
          </cell>
        </row>
        <row r="1656">
          <cell r="K1656">
            <v>21.34</v>
          </cell>
          <cell r="Q1656">
            <v>1.5602</v>
          </cell>
        </row>
        <row r="1657">
          <cell r="K1657">
            <v>21.31</v>
          </cell>
          <cell r="Q1657">
            <v>1.5580000000000001</v>
          </cell>
        </row>
        <row r="1658">
          <cell r="K1658">
            <v>21.41</v>
          </cell>
          <cell r="Q1658">
            <v>1.5652999999999999</v>
          </cell>
        </row>
        <row r="1659">
          <cell r="K1659">
            <v>21.59</v>
          </cell>
          <cell r="Q1659">
            <v>1.5785</v>
          </cell>
        </row>
        <row r="1660">
          <cell r="K1660">
            <v>21.13</v>
          </cell>
          <cell r="Q1660">
            <v>1.5448</v>
          </cell>
        </row>
        <row r="1661">
          <cell r="K1661">
            <v>20.89</v>
          </cell>
          <cell r="Q1661">
            <v>1.5273000000000001</v>
          </cell>
        </row>
        <row r="1662">
          <cell r="K1662">
            <v>21</v>
          </cell>
          <cell r="Q1662">
            <v>1.5353000000000001</v>
          </cell>
        </row>
        <row r="1663">
          <cell r="K1663">
            <v>20.89</v>
          </cell>
          <cell r="Q1663">
            <v>1.5273000000000001</v>
          </cell>
        </row>
        <row r="1664">
          <cell r="K1664">
            <v>20.68</v>
          </cell>
          <cell r="Q1664">
            <v>1.5119</v>
          </cell>
        </row>
        <row r="1665">
          <cell r="K1665">
            <v>20.010000000000002</v>
          </cell>
          <cell r="Q1665">
            <v>1.4630000000000001</v>
          </cell>
        </row>
        <row r="1666">
          <cell r="K1666">
            <v>20.059999999999999</v>
          </cell>
          <cell r="Q1666">
            <v>1.4665999999999999</v>
          </cell>
        </row>
        <row r="1667">
          <cell r="K1667">
            <v>20.149999999999999</v>
          </cell>
          <cell r="Q1667">
            <v>1.4732000000000001</v>
          </cell>
        </row>
        <row r="1668">
          <cell r="K1668">
            <v>20.66</v>
          </cell>
          <cell r="Q1668">
            <v>1.5105</v>
          </cell>
        </row>
        <row r="1669">
          <cell r="K1669">
            <v>20.62</v>
          </cell>
          <cell r="Q1669">
            <v>1.5076000000000001</v>
          </cell>
        </row>
        <row r="1670">
          <cell r="K1670">
            <v>20.68</v>
          </cell>
          <cell r="Q1670">
            <v>1.5119</v>
          </cell>
        </row>
        <row r="1671">
          <cell r="K1671">
            <v>21.04</v>
          </cell>
          <cell r="Q1671">
            <v>1.5383</v>
          </cell>
        </row>
        <row r="1672">
          <cell r="K1672">
            <v>21.06</v>
          </cell>
          <cell r="Q1672">
            <v>1.5397000000000001</v>
          </cell>
        </row>
        <row r="1673">
          <cell r="K1673">
            <v>20.87</v>
          </cell>
          <cell r="Q1673">
            <v>1.5258</v>
          </cell>
        </row>
        <row r="1674">
          <cell r="K1674">
            <v>21.14</v>
          </cell>
          <cell r="Q1674">
            <v>1.5456000000000001</v>
          </cell>
        </row>
        <row r="1675">
          <cell r="K1675">
            <v>21.13</v>
          </cell>
          <cell r="Q1675">
            <v>1.5448</v>
          </cell>
        </row>
        <row r="1676">
          <cell r="K1676">
            <v>21.13</v>
          </cell>
          <cell r="Q1676">
            <v>1.5448</v>
          </cell>
        </row>
        <row r="1677">
          <cell r="K1677">
            <v>20.82</v>
          </cell>
          <cell r="Q1677">
            <v>1.5222</v>
          </cell>
        </row>
        <row r="1678">
          <cell r="K1678">
            <v>20.86</v>
          </cell>
          <cell r="Q1678">
            <v>1.5250999999999999</v>
          </cell>
        </row>
        <row r="1679">
          <cell r="K1679">
            <v>21.23</v>
          </cell>
          <cell r="Q1679">
            <v>1.5522</v>
          </cell>
        </row>
        <row r="1680">
          <cell r="K1680">
            <v>21.37</v>
          </cell>
          <cell r="Q1680">
            <v>1.5624</v>
          </cell>
        </row>
        <row r="1681">
          <cell r="K1681">
            <v>21.46</v>
          </cell>
          <cell r="Q1681">
            <v>1.569</v>
          </cell>
        </row>
        <row r="1682">
          <cell r="K1682">
            <v>21.39</v>
          </cell>
          <cell r="Q1682">
            <v>1.5639000000000001</v>
          </cell>
        </row>
        <row r="1683">
          <cell r="K1683">
            <v>21.51</v>
          </cell>
          <cell r="Q1683">
            <v>1.5726</v>
          </cell>
        </row>
        <row r="1684">
          <cell r="K1684">
            <v>21.78</v>
          </cell>
          <cell r="Q1684">
            <v>1.5924</v>
          </cell>
        </row>
        <row r="1685">
          <cell r="K1685">
            <v>21.62</v>
          </cell>
          <cell r="Q1685">
            <v>1.5807</v>
          </cell>
        </row>
        <row r="1686">
          <cell r="K1686">
            <v>21.62</v>
          </cell>
          <cell r="Q1686">
            <v>1.5807</v>
          </cell>
        </row>
        <row r="1687">
          <cell r="K1687">
            <v>21.93</v>
          </cell>
          <cell r="Q1687">
            <v>1.6032999999999999</v>
          </cell>
        </row>
        <row r="1688">
          <cell r="K1688">
            <v>21.69</v>
          </cell>
          <cell r="Q1688">
            <v>1.5858000000000001</v>
          </cell>
        </row>
        <row r="1689">
          <cell r="K1689">
            <v>21.01</v>
          </cell>
          <cell r="Q1689">
            <v>1.5361</v>
          </cell>
        </row>
        <row r="1690">
          <cell r="K1690">
            <v>21.05</v>
          </cell>
          <cell r="Q1690">
            <v>1.5389999999999999</v>
          </cell>
        </row>
        <row r="1691">
          <cell r="K1691">
            <v>20.88</v>
          </cell>
          <cell r="Q1691">
            <v>1.5266</v>
          </cell>
        </row>
        <row r="1692">
          <cell r="K1692">
            <v>20.82</v>
          </cell>
          <cell r="Q1692">
            <v>1.5222</v>
          </cell>
        </row>
        <row r="1693">
          <cell r="K1693">
            <v>20.77</v>
          </cell>
          <cell r="Q1693">
            <v>1.5185</v>
          </cell>
        </row>
        <row r="1694">
          <cell r="K1694">
            <v>20.69</v>
          </cell>
          <cell r="Q1694">
            <v>1.5126999999999999</v>
          </cell>
        </row>
        <row r="1695">
          <cell r="K1695">
            <v>20.440000000000001</v>
          </cell>
          <cell r="Q1695">
            <v>1.4944</v>
          </cell>
        </row>
        <row r="1696">
          <cell r="K1696">
            <v>20.99</v>
          </cell>
          <cell r="Q1696">
            <v>1.5124</v>
          </cell>
        </row>
        <row r="1697">
          <cell r="K1697">
            <v>21.34</v>
          </cell>
          <cell r="Q1697">
            <v>1.5376000000000001</v>
          </cell>
        </row>
        <row r="1698">
          <cell r="K1698">
            <v>21.1</v>
          </cell>
          <cell r="Q1698">
            <v>1.5203</v>
          </cell>
        </row>
        <row r="1699">
          <cell r="K1699">
            <v>21.2</v>
          </cell>
          <cell r="Q1699">
            <v>1.5275000000000001</v>
          </cell>
        </row>
        <row r="1700">
          <cell r="K1700">
            <v>21.13</v>
          </cell>
          <cell r="Q1700">
            <v>1.5225</v>
          </cell>
        </row>
        <row r="1701">
          <cell r="K1701">
            <v>20.9</v>
          </cell>
          <cell r="Q1701">
            <v>1.5059</v>
          </cell>
        </row>
        <row r="1702">
          <cell r="K1702">
            <v>20.95</v>
          </cell>
          <cell r="Q1702">
            <v>1.5095000000000001</v>
          </cell>
        </row>
        <row r="1703">
          <cell r="K1703">
            <v>21.17</v>
          </cell>
          <cell r="Q1703">
            <v>1.5254000000000001</v>
          </cell>
        </row>
        <row r="1704">
          <cell r="K1704">
            <v>21.13</v>
          </cell>
          <cell r="Q1704">
            <v>1.5225</v>
          </cell>
        </row>
        <row r="1705">
          <cell r="K1705">
            <v>21.12</v>
          </cell>
          <cell r="Q1705">
            <v>1.5218</v>
          </cell>
        </row>
        <row r="1706">
          <cell r="K1706">
            <v>21.2</v>
          </cell>
          <cell r="Q1706">
            <v>1.5275000000000001</v>
          </cell>
        </row>
        <row r="1707">
          <cell r="K1707">
            <v>21.12</v>
          </cell>
          <cell r="Q1707">
            <v>1.5218</v>
          </cell>
        </row>
        <row r="1708">
          <cell r="K1708">
            <v>21.3</v>
          </cell>
          <cell r="Q1708">
            <v>1.5347</v>
          </cell>
        </row>
        <row r="1709">
          <cell r="K1709">
            <v>22.04</v>
          </cell>
          <cell r="Q1709">
            <v>1.5880000000000001</v>
          </cell>
        </row>
        <row r="1710">
          <cell r="K1710">
            <v>22.01</v>
          </cell>
          <cell r="Q1710">
            <v>1.5859000000000001</v>
          </cell>
        </row>
        <row r="1711">
          <cell r="K1711">
            <v>21.94</v>
          </cell>
          <cell r="Q1711">
            <v>1.5808</v>
          </cell>
        </row>
        <row r="1712">
          <cell r="K1712">
            <v>22.05</v>
          </cell>
          <cell r="Q1712">
            <v>1.5888</v>
          </cell>
        </row>
        <row r="1713">
          <cell r="K1713">
            <v>22.29</v>
          </cell>
          <cell r="Q1713">
            <v>1.6061000000000001</v>
          </cell>
        </row>
        <row r="1714">
          <cell r="K1714">
            <v>22.5</v>
          </cell>
          <cell r="Q1714">
            <v>1.6212</v>
          </cell>
        </row>
        <row r="1715">
          <cell r="K1715">
            <v>22.5</v>
          </cell>
          <cell r="Q1715">
            <v>1.6212</v>
          </cell>
        </row>
        <row r="1716">
          <cell r="K1716">
            <v>22.23</v>
          </cell>
          <cell r="Q1716">
            <v>1.6016999999999999</v>
          </cell>
        </row>
        <row r="1717">
          <cell r="K1717">
            <v>22.28</v>
          </cell>
          <cell r="Q1717">
            <v>1.6052999999999999</v>
          </cell>
        </row>
        <row r="1718">
          <cell r="K1718">
            <v>22.62</v>
          </cell>
          <cell r="Q1718">
            <v>1.6297999999999999</v>
          </cell>
        </row>
        <row r="1719">
          <cell r="K1719">
            <v>22.31</v>
          </cell>
          <cell r="Q1719">
            <v>1.6074999999999999</v>
          </cell>
        </row>
        <row r="1720">
          <cell r="K1720">
            <v>22.54</v>
          </cell>
          <cell r="Q1720">
            <v>1.6241000000000001</v>
          </cell>
        </row>
        <row r="1721">
          <cell r="K1721">
            <v>22.44</v>
          </cell>
          <cell r="Q1721">
            <v>1.6169</v>
          </cell>
        </row>
        <row r="1722">
          <cell r="K1722">
            <v>22.48</v>
          </cell>
          <cell r="Q1722">
            <v>1.6196999999999999</v>
          </cell>
        </row>
        <row r="1723">
          <cell r="K1723">
            <v>22.5</v>
          </cell>
          <cell r="Q1723">
            <v>1.6212</v>
          </cell>
        </row>
        <row r="1724">
          <cell r="K1724">
            <v>22.45</v>
          </cell>
          <cell r="Q1724">
            <v>1.6175999999999999</v>
          </cell>
        </row>
        <row r="1725">
          <cell r="K1725">
            <v>22.58</v>
          </cell>
          <cell r="Q1725">
            <v>1.627</v>
          </cell>
        </row>
        <row r="1726">
          <cell r="K1726">
            <v>23.39</v>
          </cell>
          <cell r="Q1726">
            <v>1.6853</v>
          </cell>
        </row>
        <row r="1727">
          <cell r="K1727">
            <v>23.41</v>
          </cell>
          <cell r="Q1727">
            <v>1.6868000000000001</v>
          </cell>
        </row>
        <row r="1728">
          <cell r="K1728">
            <v>23.29</v>
          </cell>
          <cell r="Q1728">
            <v>1.6780999999999999</v>
          </cell>
        </row>
        <row r="1729">
          <cell r="K1729">
            <v>23.75</v>
          </cell>
          <cell r="Q1729">
            <v>1.7113</v>
          </cell>
        </row>
        <row r="1730">
          <cell r="K1730">
            <v>23.41</v>
          </cell>
          <cell r="Q1730">
            <v>1.6868000000000001</v>
          </cell>
        </row>
        <row r="1731">
          <cell r="K1731">
            <v>23.26</v>
          </cell>
          <cell r="Q1731">
            <v>1.6758999999999999</v>
          </cell>
        </row>
        <row r="1732">
          <cell r="K1732">
            <v>23.39</v>
          </cell>
          <cell r="Q1732">
            <v>1.6853</v>
          </cell>
        </row>
        <row r="1733">
          <cell r="K1733">
            <v>22.81</v>
          </cell>
          <cell r="Q1733">
            <v>1.6435</v>
          </cell>
        </row>
        <row r="1734">
          <cell r="K1734">
            <v>23.05</v>
          </cell>
          <cell r="Q1734">
            <v>1.6608000000000001</v>
          </cell>
        </row>
        <row r="1735">
          <cell r="K1735">
            <v>23.37</v>
          </cell>
          <cell r="Q1735">
            <v>1.6839</v>
          </cell>
        </row>
        <row r="1736">
          <cell r="K1736">
            <v>23.22</v>
          </cell>
          <cell r="Q1736">
            <v>1.6731</v>
          </cell>
        </row>
        <row r="1737">
          <cell r="K1737">
            <v>23.19</v>
          </cell>
          <cell r="Q1737">
            <v>1.6709000000000001</v>
          </cell>
        </row>
        <row r="1738">
          <cell r="K1738">
            <v>23.27</v>
          </cell>
          <cell r="Q1738">
            <v>1.6767000000000001</v>
          </cell>
        </row>
        <row r="1739">
          <cell r="K1739">
            <v>23.59</v>
          </cell>
          <cell r="Q1739">
            <v>1.6997</v>
          </cell>
        </row>
        <row r="1740">
          <cell r="K1740">
            <v>23.67</v>
          </cell>
          <cell r="Q1740">
            <v>1.7055</v>
          </cell>
        </row>
        <row r="1741">
          <cell r="K1741">
            <v>23.68</v>
          </cell>
          <cell r="Q1741">
            <v>1.7061999999999999</v>
          </cell>
        </row>
        <row r="1742">
          <cell r="K1742">
            <v>23.77</v>
          </cell>
          <cell r="Q1742">
            <v>1.7126999999999999</v>
          </cell>
        </row>
        <row r="1743">
          <cell r="K1743">
            <v>23.62</v>
          </cell>
          <cell r="Q1743">
            <v>1.7019</v>
          </cell>
        </row>
        <row r="1744">
          <cell r="K1744">
            <v>23.41</v>
          </cell>
          <cell r="Q1744">
            <v>1.6868000000000001</v>
          </cell>
        </row>
        <row r="1745">
          <cell r="K1745">
            <v>23.49</v>
          </cell>
          <cell r="Q1745">
            <v>1.6924999999999999</v>
          </cell>
        </row>
        <row r="1746">
          <cell r="K1746">
            <v>23.69</v>
          </cell>
          <cell r="Q1746">
            <v>1.7069000000000001</v>
          </cell>
        </row>
        <row r="1747">
          <cell r="K1747">
            <v>23.44</v>
          </cell>
          <cell r="Q1747">
            <v>1.6889000000000001</v>
          </cell>
        </row>
        <row r="1748">
          <cell r="K1748">
            <v>23.25</v>
          </cell>
          <cell r="Q1748">
            <v>1.6752</v>
          </cell>
        </row>
        <row r="1749">
          <cell r="K1749">
            <v>23.32</v>
          </cell>
          <cell r="Q1749">
            <v>1.6802999999999999</v>
          </cell>
        </row>
        <row r="1750">
          <cell r="K1750">
            <v>23.46</v>
          </cell>
          <cell r="Q1750">
            <v>1.6903999999999999</v>
          </cell>
        </row>
        <row r="1751">
          <cell r="K1751">
            <v>23.29</v>
          </cell>
          <cell r="Q1751">
            <v>1.6780999999999999</v>
          </cell>
        </row>
        <row r="1752">
          <cell r="K1752">
            <v>23.37</v>
          </cell>
          <cell r="Q1752">
            <v>1.6839</v>
          </cell>
        </row>
        <row r="1753">
          <cell r="K1753">
            <v>23.24</v>
          </cell>
          <cell r="Q1753">
            <v>1.6745000000000001</v>
          </cell>
        </row>
        <row r="1754">
          <cell r="K1754">
            <v>23.12</v>
          </cell>
          <cell r="Q1754">
            <v>1.6658999999999999</v>
          </cell>
        </row>
        <row r="1755">
          <cell r="K1755">
            <v>23.1</v>
          </cell>
          <cell r="Q1755">
            <v>1.6644000000000001</v>
          </cell>
        </row>
        <row r="1756">
          <cell r="K1756">
            <v>23.12</v>
          </cell>
          <cell r="Q1756">
            <v>1.6658999999999999</v>
          </cell>
        </row>
        <row r="1757">
          <cell r="K1757">
            <v>23.08</v>
          </cell>
          <cell r="Q1757">
            <v>1.6575</v>
          </cell>
        </row>
        <row r="1758">
          <cell r="K1758">
            <v>23.34</v>
          </cell>
          <cell r="Q1758">
            <v>1.6761999999999999</v>
          </cell>
        </row>
        <row r="1759">
          <cell r="K1759">
            <v>23</v>
          </cell>
          <cell r="Q1759">
            <v>1.6517999999999999</v>
          </cell>
        </row>
        <row r="1760">
          <cell r="K1760">
            <v>23.08</v>
          </cell>
          <cell r="Q1760">
            <v>1.6575</v>
          </cell>
        </row>
        <row r="1761">
          <cell r="K1761">
            <v>22.93</v>
          </cell>
          <cell r="Q1761">
            <v>1.6468</v>
          </cell>
        </row>
        <row r="1762">
          <cell r="K1762">
            <v>23.12</v>
          </cell>
          <cell r="Q1762">
            <v>1.6604000000000001</v>
          </cell>
        </row>
        <row r="1763">
          <cell r="K1763">
            <v>23.06</v>
          </cell>
          <cell r="Q1763">
            <v>1.6560999999999999</v>
          </cell>
        </row>
        <row r="1764">
          <cell r="K1764">
            <v>23.58</v>
          </cell>
          <cell r="Q1764">
            <v>1.6934</v>
          </cell>
        </row>
        <row r="1765">
          <cell r="K1765">
            <v>23.59</v>
          </cell>
          <cell r="Q1765">
            <v>1.6941999999999999</v>
          </cell>
        </row>
        <row r="1766">
          <cell r="K1766">
            <v>23.46</v>
          </cell>
          <cell r="Q1766">
            <v>1.6848000000000001</v>
          </cell>
        </row>
        <row r="1767">
          <cell r="K1767">
            <v>22.81</v>
          </cell>
          <cell r="Q1767">
            <v>1.6380999999999999</v>
          </cell>
        </row>
        <row r="1768">
          <cell r="K1768">
            <v>23.1</v>
          </cell>
          <cell r="Q1768">
            <v>1.659</v>
          </cell>
        </row>
        <row r="1769">
          <cell r="K1769">
            <v>22.76</v>
          </cell>
          <cell r="Q1769">
            <v>1.6345000000000001</v>
          </cell>
        </row>
        <row r="1770">
          <cell r="K1770">
            <v>22.67</v>
          </cell>
          <cell r="Q1770">
            <v>1.6281000000000001</v>
          </cell>
        </row>
        <row r="1771">
          <cell r="K1771">
            <v>21.75</v>
          </cell>
          <cell r="Q1771">
            <v>1.5620000000000001</v>
          </cell>
        </row>
        <row r="1772">
          <cell r="K1772">
            <v>21.35</v>
          </cell>
          <cell r="Q1772">
            <v>1.5333000000000001</v>
          </cell>
        </row>
        <row r="1773">
          <cell r="K1773">
            <v>21.5</v>
          </cell>
          <cell r="Q1773">
            <v>1.5441</v>
          </cell>
        </row>
        <row r="1774">
          <cell r="K1774">
            <v>21.96</v>
          </cell>
          <cell r="Q1774">
            <v>1.5770999999999999</v>
          </cell>
        </row>
        <row r="1775">
          <cell r="K1775">
            <v>21.95</v>
          </cell>
          <cell r="Q1775">
            <v>1.5764</v>
          </cell>
        </row>
        <row r="1776">
          <cell r="K1776">
            <v>22.21</v>
          </cell>
          <cell r="Q1776">
            <v>1.595</v>
          </cell>
        </row>
        <row r="1777">
          <cell r="K1777">
            <v>22.27</v>
          </cell>
          <cell r="Q1777">
            <v>1.5993999999999999</v>
          </cell>
        </row>
        <row r="1778">
          <cell r="K1778">
            <v>22.29</v>
          </cell>
          <cell r="Q1778">
            <v>1.6008</v>
          </cell>
        </row>
        <row r="1779">
          <cell r="K1779">
            <v>22.15</v>
          </cell>
          <cell r="Q1779">
            <v>1.5907</v>
          </cell>
        </row>
        <row r="1780">
          <cell r="K1780">
            <v>22.32</v>
          </cell>
          <cell r="Q1780">
            <v>1.6029</v>
          </cell>
        </row>
        <row r="1781">
          <cell r="K1781">
            <v>22.57</v>
          </cell>
          <cell r="Q1781">
            <v>1.6209</v>
          </cell>
        </row>
        <row r="1782">
          <cell r="K1782">
            <v>22.58</v>
          </cell>
          <cell r="Q1782">
            <v>1.6215999999999999</v>
          </cell>
        </row>
        <row r="1783">
          <cell r="K1783">
            <v>22.68</v>
          </cell>
          <cell r="Q1783">
            <v>1.6288</v>
          </cell>
        </row>
        <row r="1784">
          <cell r="K1784">
            <v>23.01</v>
          </cell>
          <cell r="Q1784">
            <v>1.6525000000000001</v>
          </cell>
        </row>
        <row r="1785">
          <cell r="K1785">
            <v>22.78</v>
          </cell>
          <cell r="Q1785">
            <v>1.6359999999999999</v>
          </cell>
        </row>
        <row r="1786">
          <cell r="K1786">
            <v>22.9</v>
          </cell>
          <cell r="Q1786">
            <v>1.6446000000000001</v>
          </cell>
        </row>
        <row r="1787">
          <cell r="K1787">
            <v>22.85</v>
          </cell>
          <cell r="Q1787">
            <v>1.641</v>
          </cell>
        </row>
        <row r="1788">
          <cell r="K1788">
            <v>23.01</v>
          </cell>
          <cell r="Q1788">
            <v>1.6525000000000001</v>
          </cell>
        </row>
        <row r="1789">
          <cell r="K1789">
            <v>23.24</v>
          </cell>
          <cell r="Q1789">
            <v>1.669</v>
          </cell>
        </row>
        <row r="1790">
          <cell r="K1790">
            <v>23.27</v>
          </cell>
          <cell r="Q1790">
            <v>1.6712</v>
          </cell>
        </row>
        <row r="1791">
          <cell r="K1791">
            <v>23.46</v>
          </cell>
          <cell r="Q1791">
            <v>1.6848000000000001</v>
          </cell>
        </row>
        <row r="1792">
          <cell r="K1792">
            <v>23.57</v>
          </cell>
          <cell r="Q1792">
            <v>1.6927000000000001</v>
          </cell>
        </row>
        <row r="1793">
          <cell r="K1793">
            <v>23.66</v>
          </cell>
          <cell r="Q1793">
            <v>1.6992</v>
          </cell>
        </row>
        <row r="1794">
          <cell r="K1794">
            <v>23.86</v>
          </cell>
          <cell r="Q1794">
            <v>1.7135</v>
          </cell>
        </row>
        <row r="1795">
          <cell r="K1795">
            <v>23.66</v>
          </cell>
          <cell r="Q1795">
            <v>1.6992</v>
          </cell>
        </row>
        <row r="1796">
          <cell r="K1796">
            <v>23.53</v>
          </cell>
          <cell r="Q1796">
            <v>1.6898</v>
          </cell>
        </row>
        <row r="1797">
          <cell r="K1797">
            <v>23.6</v>
          </cell>
          <cell r="Q1797">
            <v>1.6949000000000001</v>
          </cell>
        </row>
        <row r="1798">
          <cell r="K1798">
            <v>23.64</v>
          </cell>
          <cell r="Q1798">
            <v>1.6977</v>
          </cell>
        </row>
        <row r="1799">
          <cell r="K1799">
            <v>23.6</v>
          </cell>
          <cell r="Q1799">
            <v>1.6949000000000001</v>
          </cell>
        </row>
        <row r="1800">
          <cell r="K1800">
            <v>23.32</v>
          </cell>
          <cell r="Q1800">
            <v>1.6748000000000001</v>
          </cell>
        </row>
        <row r="1801">
          <cell r="K1801">
            <v>23.64</v>
          </cell>
          <cell r="Q1801">
            <v>1.6977</v>
          </cell>
        </row>
        <row r="1802">
          <cell r="K1802">
            <v>23.66</v>
          </cell>
          <cell r="Q1802">
            <v>1.6992</v>
          </cell>
        </row>
        <row r="1803">
          <cell r="K1803">
            <v>23.32</v>
          </cell>
          <cell r="Q1803">
            <v>1.6748000000000001</v>
          </cell>
        </row>
        <row r="1804">
          <cell r="K1804">
            <v>23.38</v>
          </cell>
          <cell r="Q1804">
            <v>1.6791</v>
          </cell>
        </row>
        <row r="1805">
          <cell r="K1805">
            <v>23.86</v>
          </cell>
          <cell r="Q1805">
            <v>1.7135</v>
          </cell>
        </row>
        <row r="1806">
          <cell r="K1806">
            <v>23.78</v>
          </cell>
          <cell r="Q1806">
            <v>1.7078</v>
          </cell>
        </row>
        <row r="1807">
          <cell r="K1807">
            <v>23.58</v>
          </cell>
          <cell r="Q1807">
            <v>1.6934</v>
          </cell>
        </row>
        <row r="1808">
          <cell r="K1808">
            <v>23.5</v>
          </cell>
          <cell r="Q1808">
            <v>1.6877</v>
          </cell>
        </row>
        <row r="1809">
          <cell r="K1809">
            <v>23.68</v>
          </cell>
          <cell r="Q1809">
            <v>1.7005999999999999</v>
          </cell>
        </row>
        <row r="1810">
          <cell r="K1810">
            <v>23.52</v>
          </cell>
          <cell r="Q1810">
            <v>1.6891</v>
          </cell>
        </row>
        <row r="1811">
          <cell r="K1811">
            <v>23.77</v>
          </cell>
          <cell r="Q1811">
            <v>1.7071000000000001</v>
          </cell>
        </row>
        <row r="1812">
          <cell r="K1812">
            <v>24.33</v>
          </cell>
          <cell r="Q1812">
            <v>1.7473000000000001</v>
          </cell>
        </row>
        <row r="1813">
          <cell r="K1813">
            <v>23.98</v>
          </cell>
          <cell r="Q1813">
            <v>1.7222</v>
          </cell>
        </row>
        <row r="1814">
          <cell r="K1814">
            <v>23.25</v>
          </cell>
          <cell r="Q1814">
            <v>1.6697</v>
          </cell>
        </row>
        <row r="1815">
          <cell r="K1815">
            <v>23.36</v>
          </cell>
          <cell r="Q1815">
            <v>1.6776</v>
          </cell>
        </row>
        <row r="1816">
          <cell r="K1816">
            <v>22.93</v>
          </cell>
          <cell r="Q1816">
            <v>1.6468</v>
          </cell>
        </row>
        <row r="1817">
          <cell r="K1817">
            <v>23.11</v>
          </cell>
          <cell r="Q1817">
            <v>1.6597</v>
          </cell>
        </row>
        <row r="1818">
          <cell r="K1818">
            <v>23.25</v>
          </cell>
          <cell r="Q1818">
            <v>1.6697</v>
          </cell>
        </row>
        <row r="1819">
          <cell r="K1819">
            <v>23.32</v>
          </cell>
          <cell r="Q1819">
            <v>1.6748000000000001</v>
          </cell>
        </row>
        <row r="1820">
          <cell r="K1820">
            <v>23.19</v>
          </cell>
          <cell r="Q1820">
            <v>1.6654</v>
          </cell>
        </row>
        <row r="1821">
          <cell r="K1821">
            <v>23.34</v>
          </cell>
          <cell r="Q1821">
            <v>1.6802999999999999</v>
          </cell>
        </row>
        <row r="1822">
          <cell r="K1822">
            <v>22.9</v>
          </cell>
          <cell r="Q1822">
            <v>1.6486000000000001</v>
          </cell>
        </row>
        <row r="1823">
          <cell r="K1823">
            <v>22.91</v>
          </cell>
          <cell r="Q1823">
            <v>1.6493</v>
          </cell>
        </row>
        <row r="1824">
          <cell r="K1824">
            <v>23.24</v>
          </cell>
          <cell r="Q1824">
            <v>1.6731</v>
          </cell>
        </row>
        <row r="1825">
          <cell r="K1825">
            <v>23.32</v>
          </cell>
          <cell r="Q1825">
            <v>1.6788000000000001</v>
          </cell>
        </row>
        <row r="1826">
          <cell r="K1826">
            <v>23.62</v>
          </cell>
          <cell r="Q1826">
            <v>1.7003999999999999</v>
          </cell>
        </row>
        <row r="1827">
          <cell r="K1827">
            <v>23.54</v>
          </cell>
          <cell r="Q1827">
            <v>1.6947000000000001</v>
          </cell>
        </row>
        <row r="1828">
          <cell r="K1828">
            <v>23.94</v>
          </cell>
          <cell r="Q1828">
            <v>1.7235</v>
          </cell>
        </row>
        <row r="1829">
          <cell r="K1829">
            <v>23.76</v>
          </cell>
          <cell r="Q1829">
            <v>1.7104999999999999</v>
          </cell>
        </row>
        <row r="1830">
          <cell r="K1830">
            <v>23.63</v>
          </cell>
          <cell r="Q1830">
            <v>1.7011000000000001</v>
          </cell>
        </row>
        <row r="1831">
          <cell r="K1831">
            <v>23.43</v>
          </cell>
          <cell r="Q1831">
            <v>1.6868000000000001</v>
          </cell>
        </row>
        <row r="1832">
          <cell r="K1832">
            <v>23.54</v>
          </cell>
          <cell r="Q1832">
            <v>1.6947000000000001</v>
          </cell>
        </row>
        <row r="1833">
          <cell r="K1833">
            <v>23.63</v>
          </cell>
          <cell r="Q1833">
            <v>1.7011000000000001</v>
          </cell>
        </row>
        <row r="1834">
          <cell r="K1834">
            <v>24.72</v>
          </cell>
          <cell r="Q1834">
            <v>1.7796000000000001</v>
          </cell>
        </row>
        <row r="1835">
          <cell r="K1835">
            <v>24.86</v>
          </cell>
          <cell r="Q1835">
            <v>1.7897000000000001</v>
          </cell>
        </row>
        <row r="1836">
          <cell r="K1836">
            <v>24.71</v>
          </cell>
          <cell r="Q1836">
            <v>1.7788999999999999</v>
          </cell>
        </row>
        <row r="1837">
          <cell r="K1837">
            <v>24.62</v>
          </cell>
          <cell r="Q1837">
            <v>1.7724</v>
          </cell>
        </row>
        <row r="1838">
          <cell r="K1838">
            <v>24.69</v>
          </cell>
          <cell r="Q1838">
            <v>1.7775000000000001</v>
          </cell>
        </row>
        <row r="1839">
          <cell r="K1839">
            <v>24.65</v>
          </cell>
          <cell r="Q1839">
            <v>1.7746</v>
          </cell>
        </row>
        <row r="1840">
          <cell r="K1840">
            <v>24.49</v>
          </cell>
          <cell r="Q1840">
            <v>1.7630999999999999</v>
          </cell>
        </row>
        <row r="1841">
          <cell r="K1841">
            <v>24.48</v>
          </cell>
          <cell r="Q1841">
            <v>1.7623</v>
          </cell>
        </row>
        <row r="1842">
          <cell r="K1842">
            <v>24.37</v>
          </cell>
          <cell r="Q1842">
            <v>1.7544</v>
          </cell>
        </row>
        <row r="1843">
          <cell r="K1843">
            <v>24.62</v>
          </cell>
          <cell r="Q1843">
            <v>1.7724</v>
          </cell>
        </row>
        <row r="1844">
          <cell r="K1844">
            <v>24.7</v>
          </cell>
          <cell r="Q1844">
            <v>1.7782</v>
          </cell>
        </row>
        <row r="1845">
          <cell r="K1845">
            <v>24.52</v>
          </cell>
          <cell r="Q1845">
            <v>1.7652000000000001</v>
          </cell>
        </row>
        <row r="1846">
          <cell r="K1846">
            <v>24.31</v>
          </cell>
          <cell r="Q1846">
            <v>1.7501</v>
          </cell>
        </row>
        <row r="1847">
          <cell r="K1847">
            <v>24.34</v>
          </cell>
          <cell r="Q1847">
            <v>1.7523</v>
          </cell>
        </row>
        <row r="1848">
          <cell r="K1848">
            <v>24.33</v>
          </cell>
          <cell r="Q1848">
            <v>1.7515000000000001</v>
          </cell>
        </row>
        <row r="1849">
          <cell r="K1849">
            <v>24.25</v>
          </cell>
          <cell r="Q1849">
            <v>1.7458</v>
          </cell>
        </row>
        <row r="1850">
          <cell r="K1850">
            <v>24.27</v>
          </cell>
          <cell r="Q1850">
            <v>1.7472000000000001</v>
          </cell>
        </row>
        <row r="1851">
          <cell r="K1851">
            <v>24.2</v>
          </cell>
          <cell r="Q1851">
            <v>1.7422</v>
          </cell>
        </row>
        <row r="1852">
          <cell r="K1852">
            <v>24.07</v>
          </cell>
          <cell r="Q1852">
            <v>1.7327999999999999</v>
          </cell>
        </row>
        <row r="1853">
          <cell r="K1853">
            <v>24</v>
          </cell>
          <cell r="Q1853">
            <v>1.7278</v>
          </cell>
        </row>
        <row r="1854">
          <cell r="K1854">
            <v>23.95</v>
          </cell>
          <cell r="Q1854">
            <v>1.7242</v>
          </cell>
        </row>
        <row r="1855">
          <cell r="K1855">
            <v>23.85</v>
          </cell>
          <cell r="Q1855">
            <v>1.7170000000000001</v>
          </cell>
        </row>
        <row r="1856">
          <cell r="K1856">
            <v>23.72</v>
          </cell>
          <cell r="Q1856">
            <v>1.7076</v>
          </cell>
        </row>
        <row r="1857">
          <cell r="K1857">
            <v>23.61</v>
          </cell>
          <cell r="Q1857">
            <v>1.6997</v>
          </cell>
        </row>
        <row r="1858">
          <cell r="K1858">
            <v>23.78</v>
          </cell>
          <cell r="Q1858">
            <v>1.7119</v>
          </cell>
        </row>
        <row r="1859">
          <cell r="K1859">
            <v>23.78</v>
          </cell>
          <cell r="Q1859">
            <v>1.7119</v>
          </cell>
        </row>
        <row r="1860">
          <cell r="K1860">
            <v>23.61</v>
          </cell>
          <cell r="Q1860">
            <v>1.6997</v>
          </cell>
        </row>
        <row r="1861">
          <cell r="K1861">
            <v>23.18</v>
          </cell>
          <cell r="Q1861">
            <v>1.6688000000000001</v>
          </cell>
        </row>
        <row r="1862">
          <cell r="K1862">
            <v>23.2</v>
          </cell>
          <cell r="Q1862">
            <v>1.6701999999999999</v>
          </cell>
        </row>
        <row r="1863">
          <cell r="K1863">
            <v>23.11</v>
          </cell>
          <cell r="Q1863">
            <v>1.6637</v>
          </cell>
        </row>
        <row r="1864">
          <cell r="K1864">
            <v>23.14</v>
          </cell>
          <cell r="Q1864">
            <v>1.6658999999999999</v>
          </cell>
        </row>
        <row r="1865">
          <cell r="K1865">
            <v>23.06</v>
          </cell>
          <cell r="Q1865">
            <v>1.6600999999999999</v>
          </cell>
        </row>
        <row r="1866">
          <cell r="K1866">
            <v>23.17</v>
          </cell>
          <cell r="Q1866">
            <v>1.6679999999999999</v>
          </cell>
        </row>
        <row r="1867">
          <cell r="K1867">
            <v>23.16</v>
          </cell>
          <cell r="Q1867">
            <v>1.6673</v>
          </cell>
        </row>
        <row r="1868">
          <cell r="K1868">
            <v>23.16</v>
          </cell>
          <cell r="Q1868">
            <v>1.6673</v>
          </cell>
        </row>
        <row r="1869">
          <cell r="K1869">
            <v>23.39</v>
          </cell>
          <cell r="Q1869">
            <v>1.6839</v>
          </cell>
        </row>
        <row r="1870">
          <cell r="K1870">
            <v>23.87</v>
          </cell>
          <cell r="Q1870">
            <v>1.7183999999999999</v>
          </cell>
        </row>
        <row r="1871">
          <cell r="K1871">
            <v>24.09</v>
          </cell>
          <cell r="Q1871">
            <v>1.7343</v>
          </cell>
        </row>
        <row r="1872">
          <cell r="K1872">
            <v>23.85</v>
          </cell>
          <cell r="Q1872">
            <v>1.7170000000000001</v>
          </cell>
        </row>
        <row r="1873">
          <cell r="K1873">
            <v>23.78</v>
          </cell>
          <cell r="Q1873">
            <v>1.7119</v>
          </cell>
        </row>
        <row r="1874">
          <cell r="K1874">
            <v>24.14</v>
          </cell>
          <cell r="Q1874">
            <v>1.7379</v>
          </cell>
        </row>
        <row r="1875">
          <cell r="K1875">
            <v>24.45</v>
          </cell>
          <cell r="Q1875">
            <v>1.7602</v>
          </cell>
        </row>
        <row r="1876">
          <cell r="K1876">
            <v>24.86</v>
          </cell>
          <cell r="Q1876">
            <v>1.7897000000000001</v>
          </cell>
        </row>
        <row r="1877">
          <cell r="K1877">
            <v>24.46</v>
          </cell>
          <cell r="Q1877">
            <v>1.7608999999999999</v>
          </cell>
        </row>
        <row r="1878">
          <cell r="K1878">
            <v>24.01</v>
          </cell>
          <cell r="Q1878">
            <v>1.7284999999999999</v>
          </cell>
        </row>
        <row r="1879">
          <cell r="K1879">
            <v>24.28</v>
          </cell>
          <cell r="Q1879">
            <v>1.7479</v>
          </cell>
        </row>
        <row r="1880">
          <cell r="K1880">
            <v>24.32</v>
          </cell>
          <cell r="Q1880">
            <v>1.7507999999999999</v>
          </cell>
        </row>
        <row r="1881">
          <cell r="K1881">
            <v>24.23</v>
          </cell>
          <cell r="Q1881">
            <v>1.7443</v>
          </cell>
        </row>
        <row r="1882">
          <cell r="K1882">
            <v>24.25</v>
          </cell>
          <cell r="Q1882">
            <v>1.7458</v>
          </cell>
        </row>
        <row r="1883">
          <cell r="K1883">
            <v>24.05</v>
          </cell>
          <cell r="Q1883">
            <v>1.7314000000000001</v>
          </cell>
        </row>
        <row r="1884">
          <cell r="K1884">
            <v>23.89</v>
          </cell>
          <cell r="Q1884">
            <v>1.7126999999999999</v>
          </cell>
        </row>
        <row r="1885">
          <cell r="K1885">
            <v>24.17</v>
          </cell>
          <cell r="Q1885">
            <v>1.7326999999999999</v>
          </cell>
        </row>
        <row r="1886">
          <cell r="K1886">
            <v>24.33</v>
          </cell>
          <cell r="Q1886">
            <v>1.7442</v>
          </cell>
        </row>
        <row r="1887">
          <cell r="K1887">
            <v>24.1</v>
          </cell>
          <cell r="Q1887">
            <v>1.7277</v>
          </cell>
        </row>
        <row r="1888">
          <cell r="K1888">
            <v>24.05</v>
          </cell>
          <cell r="Q1888">
            <v>1.7241</v>
          </cell>
        </row>
        <row r="1889">
          <cell r="K1889">
            <v>23.94</v>
          </cell>
          <cell r="Q1889">
            <v>1.7162999999999999</v>
          </cell>
        </row>
        <row r="1890">
          <cell r="K1890">
            <v>23.67</v>
          </cell>
          <cell r="Q1890">
            <v>1.6969000000000001</v>
          </cell>
        </row>
        <row r="1891">
          <cell r="K1891">
            <v>23.57</v>
          </cell>
          <cell r="Q1891">
            <v>1.6897</v>
          </cell>
        </row>
        <row r="1892">
          <cell r="K1892">
            <v>24.25</v>
          </cell>
          <cell r="Q1892">
            <v>1.7384999999999999</v>
          </cell>
        </row>
        <row r="1893">
          <cell r="K1893">
            <v>24.4</v>
          </cell>
          <cell r="Q1893">
            <v>1.7492000000000001</v>
          </cell>
        </row>
        <row r="1894">
          <cell r="K1894">
            <v>24.38</v>
          </cell>
          <cell r="Q1894">
            <v>1.7478</v>
          </cell>
        </row>
        <row r="1895">
          <cell r="K1895">
            <v>24.19</v>
          </cell>
          <cell r="Q1895">
            <v>1.7342</v>
          </cell>
        </row>
        <row r="1896">
          <cell r="K1896">
            <v>24.36</v>
          </cell>
          <cell r="Q1896">
            <v>1.7464</v>
          </cell>
        </row>
        <row r="1897">
          <cell r="K1897">
            <v>24.68</v>
          </cell>
          <cell r="Q1897">
            <v>1.7693000000000001</v>
          </cell>
        </row>
        <row r="1898">
          <cell r="K1898">
            <v>25.55</v>
          </cell>
          <cell r="Q1898">
            <v>1.8317000000000001</v>
          </cell>
        </row>
        <row r="1899">
          <cell r="K1899">
            <v>26.14</v>
          </cell>
          <cell r="Q1899">
            <v>1.8740000000000001</v>
          </cell>
        </row>
        <row r="1900">
          <cell r="K1900">
            <v>26.02</v>
          </cell>
          <cell r="Q1900">
            <v>1.8653999999999999</v>
          </cell>
        </row>
        <row r="1901">
          <cell r="K1901">
            <v>25.7</v>
          </cell>
          <cell r="Q1901">
            <v>1.8424</v>
          </cell>
        </row>
        <row r="1902">
          <cell r="K1902">
            <v>25.94</v>
          </cell>
          <cell r="Q1902">
            <v>1.8595999999999999</v>
          </cell>
        </row>
        <row r="1903">
          <cell r="K1903">
            <v>25.88</v>
          </cell>
          <cell r="Q1903">
            <v>1.8552999999999999</v>
          </cell>
        </row>
        <row r="1904">
          <cell r="K1904">
            <v>26.09</v>
          </cell>
          <cell r="Q1904">
            <v>1.8704000000000001</v>
          </cell>
        </row>
        <row r="1905">
          <cell r="K1905">
            <v>26.21</v>
          </cell>
          <cell r="Q1905">
            <v>1.879</v>
          </cell>
        </row>
        <row r="1906">
          <cell r="K1906">
            <v>26.37</v>
          </cell>
          <cell r="Q1906">
            <v>1.8905000000000001</v>
          </cell>
        </row>
        <row r="1907">
          <cell r="K1907">
            <v>26.14</v>
          </cell>
          <cell r="Q1907">
            <v>1.8740000000000001</v>
          </cell>
        </row>
        <row r="1908">
          <cell r="K1908">
            <v>26.54</v>
          </cell>
          <cell r="Q1908">
            <v>1.9026000000000001</v>
          </cell>
        </row>
        <row r="1909">
          <cell r="K1909">
            <v>26.43</v>
          </cell>
          <cell r="Q1909">
            <v>1.8948</v>
          </cell>
        </row>
        <row r="1910">
          <cell r="K1910">
            <v>26.42</v>
          </cell>
          <cell r="Q1910">
            <v>1.8939999999999999</v>
          </cell>
        </row>
        <row r="1911">
          <cell r="K1911">
            <v>26.9</v>
          </cell>
          <cell r="Q1911">
            <v>1.9285000000000001</v>
          </cell>
        </row>
        <row r="1912">
          <cell r="K1912">
            <v>26.6</v>
          </cell>
          <cell r="Q1912">
            <v>1.907</v>
          </cell>
        </row>
        <row r="1913">
          <cell r="K1913">
            <v>27.05</v>
          </cell>
          <cell r="Q1913">
            <v>1.9392</v>
          </cell>
        </row>
        <row r="1914">
          <cell r="K1914">
            <v>27.01</v>
          </cell>
          <cell r="Q1914">
            <v>1.9362999999999999</v>
          </cell>
        </row>
        <row r="1915">
          <cell r="K1915">
            <v>27.05</v>
          </cell>
          <cell r="Q1915">
            <v>1.9392</v>
          </cell>
        </row>
        <row r="1916">
          <cell r="K1916">
            <v>27.15</v>
          </cell>
          <cell r="Q1916">
            <v>1.9463999999999999</v>
          </cell>
        </row>
        <row r="1917">
          <cell r="K1917">
            <v>26.99</v>
          </cell>
          <cell r="Q1917">
            <v>1.9349000000000001</v>
          </cell>
        </row>
        <row r="1918">
          <cell r="K1918">
            <v>27.2</v>
          </cell>
          <cell r="Q1918">
            <v>1.95</v>
          </cell>
        </row>
        <row r="1919">
          <cell r="K1919">
            <v>27.22</v>
          </cell>
          <cell r="Q1919">
            <v>1.9514</v>
          </cell>
        </row>
        <row r="1920">
          <cell r="K1920">
            <v>27.03</v>
          </cell>
          <cell r="Q1920">
            <v>1.9378</v>
          </cell>
        </row>
        <row r="1921">
          <cell r="K1921">
            <v>26.96</v>
          </cell>
          <cell r="Q1921">
            <v>1.9328000000000001</v>
          </cell>
        </row>
        <row r="1922">
          <cell r="K1922">
            <v>26.91</v>
          </cell>
          <cell r="Q1922">
            <v>1.9292</v>
          </cell>
        </row>
        <row r="1923">
          <cell r="K1923">
            <v>27.08</v>
          </cell>
          <cell r="Q1923">
            <v>1.9414</v>
          </cell>
        </row>
        <row r="1924">
          <cell r="K1924">
            <v>26.73</v>
          </cell>
          <cell r="Q1924">
            <v>1.9162999999999999</v>
          </cell>
        </row>
        <row r="1925">
          <cell r="K1925">
            <v>26.78</v>
          </cell>
          <cell r="Q1925">
            <v>1.9198999999999999</v>
          </cell>
        </row>
        <row r="1926">
          <cell r="K1926">
            <v>26.83</v>
          </cell>
          <cell r="Q1926">
            <v>1.9234</v>
          </cell>
        </row>
        <row r="1927">
          <cell r="K1927">
            <v>26.66</v>
          </cell>
          <cell r="Q1927">
            <v>1.9113</v>
          </cell>
        </row>
        <row r="1928">
          <cell r="K1928">
            <v>26.66</v>
          </cell>
          <cell r="Q1928">
            <v>1.9113</v>
          </cell>
        </row>
        <row r="1929">
          <cell r="K1929">
            <v>26.56</v>
          </cell>
          <cell r="Q1929">
            <v>1.9040999999999999</v>
          </cell>
        </row>
        <row r="1930">
          <cell r="K1930">
            <v>26.64</v>
          </cell>
          <cell r="Q1930">
            <v>1.9097999999999999</v>
          </cell>
        </row>
        <row r="1931">
          <cell r="K1931">
            <v>26.45</v>
          </cell>
          <cell r="Q1931">
            <v>1.8962000000000001</v>
          </cell>
        </row>
        <row r="1932">
          <cell r="K1932">
            <v>26.94</v>
          </cell>
          <cell r="Q1932">
            <v>1.9313</v>
          </cell>
        </row>
        <row r="1933">
          <cell r="K1933">
            <v>27.19</v>
          </cell>
          <cell r="Q1933">
            <v>1.9492</v>
          </cell>
        </row>
        <row r="1934">
          <cell r="K1934">
            <v>27.14</v>
          </cell>
          <cell r="Q1934">
            <v>1.9457</v>
          </cell>
        </row>
        <row r="1935">
          <cell r="K1935">
            <v>26.58</v>
          </cell>
          <cell r="Q1935">
            <v>1.9055</v>
          </cell>
        </row>
        <row r="1936">
          <cell r="K1936">
            <v>26.54</v>
          </cell>
          <cell r="Q1936">
            <v>1.9026000000000001</v>
          </cell>
        </row>
        <row r="1937">
          <cell r="K1937">
            <v>26.84</v>
          </cell>
          <cell r="Q1937">
            <v>1.9241999999999999</v>
          </cell>
        </row>
        <row r="1938">
          <cell r="K1938">
            <v>26.98</v>
          </cell>
          <cell r="Q1938">
            <v>1.9341999999999999</v>
          </cell>
        </row>
        <row r="1939">
          <cell r="K1939">
            <v>27.03</v>
          </cell>
          <cell r="Q1939">
            <v>1.9378</v>
          </cell>
        </row>
        <row r="1940">
          <cell r="K1940">
            <v>27.41</v>
          </cell>
          <cell r="Q1940">
            <v>1.9650000000000001</v>
          </cell>
        </row>
        <row r="1941">
          <cell r="K1941">
            <v>27.32</v>
          </cell>
          <cell r="Q1941">
            <v>1.9585999999999999</v>
          </cell>
        </row>
        <row r="1942">
          <cell r="K1942">
            <v>27.36</v>
          </cell>
          <cell r="Q1942">
            <v>1.9614</v>
          </cell>
        </row>
        <row r="1943">
          <cell r="K1943">
            <v>27.4</v>
          </cell>
          <cell r="Q1943">
            <v>1.9642999999999999</v>
          </cell>
        </row>
        <row r="1944">
          <cell r="K1944">
            <v>27.61</v>
          </cell>
          <cell r="Q1944">
            <v>1.9794</v>
          </cell>
        </row>
        <row r="1945">
          <cell r="K1945">
            <v>27.83</v>
          </cell>
          <cell r="Q1945">
            <v>1.9951000000000001</v>
          </cell>
        </row>
        <row r="1946">
          <cell r="K1946">
            <v>27.83</v>
          </cell>
          <cell r="Q1946">
            <v>1.9951000000000001</v>
          </cell>
        </row>
        <row r="1947">
          <cell r="K1947">
            <v>27.89</v>
          </cell>
          <cell r="Q1947">
            <v>1.9994000000000001</v>
          </cell>
        </row>
        <row r="1948">
          <cell r="K1948">
            <v>28.03</v>
          </cell>
          <cell r="Q1948">
            <v>2.5467</v>
          </cell>
        </row>
        <row r="1949">
          <cell r="K1949">
            <v>27.5</v>
          </cell>
          <cell r="Q1949">
            <v>2.4984999999999999</v>
          </cell>
        </row>
        <row r="1950">
          <cell r="K1950">
            <v>27.48</v>
          </cell>
          <cell r="Q1950">
            <v>2.4967000000000001</v>
          </cell>
        </row>
        <row r="1951">
          <cell r="K1951">
            <v>27.26</v>
          </cell>
          <cell r="Q1951">
            <v>2.4767000000000001</v>
          </cell>
        </row>
        <row r="1952">
          <cell r="K1952">
            <v>27.29</v>
          </cell>
          <cell r="Q1952">
            <v>2.4794999999999998</v>
          </cell>
        </row>
        <row r="1953">
          <cell r="K1953">
            <v>27.21</v>
          </cell>
          <cell r="Q1953">
            <v>2.4722</v>
          </cell>
        </row>
        <row r="1954">
          <cell r="K1954">
            <v>27.22</v>
          </cell>
          <cell r="Q1954">
            <v>2.4731000000000001</v>
          </cell>
        </row>
        <row r="1955">
          <cell r="K1955">
            <v>26.96</v>
          </cell>
          <cell r="Q1955">
            <v>2.4495</v>
          </cell>
        </row>
        <row r="1956">
          <cell r="K1956">
            <v>26.73</v>
          </cell>
          <cell r="Q1956">
            <v>2.4285999999999999</v>
          </cell>
        </row>
        <row r="1957">
          <cell r="K1957">
            <v>26.97</v>
          </cell>
          <cell r="Q1957">
            <v>2.4504000000000001</v>
          </cell>
        </row>
        <row r="1958">
          <cell r="K1958">
            <v>27.34</v>
          </cell>
          <cell r="Q1958">
            <v>2.484</v>
          </cell>
        </row>
        <row r="1959">
          <cell r="K1959">
            <v>27.2</v>
          </cell>
          <cell r="Q1959">
            <v>2.4712999999999998</v>
          </cell>
        </row>
        <row r="1960">
          <cell r="K1960">
            <v>26.58</v>
          </cell>
          <cell r="Q1960">
            <v>2.415</v>
          </cell>
        </row>
        <row r="1961">
          <cell r="K1961">
            <v>26.29</v>
          </cell>
          <cell r="Q1961">
            <v>2.3885999999999998</v>
          </cell>
        </row>
        <row r="1962">
          <cell r="K1962">
            <v>25.99</v>
          </cell>
          <cell r="Q1962">
            <v>2.3614000000000002</v>
          </cell>
        </row>
        <row r="1963">
          <cell r="K1963">
            <v>25.82</v>
          </cell>
          <cell r="Q1963">
            <v>2.3458999999999999</v>
          </cell>
        </row>
        <row r="1964">
          <cell r="K1964">
            <v>24.95</v>
          </cell>
          <cell r="Q1964">
            <v>2.2669000000000001</v>
          </cell>
        </row>
        <row r="1965">
          <cell r="K1965">
            <v>25.07</v>
          </cell>
          <cell r="Q1965">
            <v>2.2778</v>
          </cell>
        </row>
        <row r="1966">
          <cell r="K1966">
            <v>25.46</v>
          </cell>
          <cell r="Q1966">
            <v>2.3132000000000001</v>
          </cell>
        </row>
        <row r="1967">
          <cell r="K1967">
            <v>25.29</v>
          </cell>
          <cell r="Q1967">
            <v>2.2978000000000001</v>
          </cell>
        </row>
        <row r="1968">
          <cell r="K1968">
            <v>25.5</v>
          </cell>
          <cell r="Q1968">
            <v>2.3168000000000002</v>
          </cell>
        </row>
        <row r="1969">
          <cell r="K1969">
            <v>25.13</v>
          </cell>
          <cell r="Q1969">
            <v>2.2831999999999999</v>
          </cell>
        </row>
        <row r="1970">
          <cell r="K1970">
            <v>24.35</v>
          </cell>
          <cell r="Q1970">
            <v>2.2122999999999999</v>
          </cell>
        </row>
        <row r="1971">
          <cell r="K1971">
            <v>24.57</v>
          </cell>
          <cell r="Q1971">
            <v>2.2323</v>
          </cell>
        </row>
        <row r="1972">
          <cell r="K1972">
            <v>24.52</v>
          </cell>
          <cell r="Q1972">
            <v>2.2277999999999998</v>
          </cell>
        </row>
        <row r="1973">
          <cell r="K1973">
            <v>24.95</v>
          </cell>
          <cell r="Q1973">
            <v>2.2669000000000001</v>
          </cell>
        </row>
        <row r="1974">
          <cell r="K1974">
            <v>25.19</v>
          </cell>
          <cell r="Q1974">
            <v>2.2887</v>
          </cell>
        </row>
        <row r="1975">
          <cell r="K1975">
            <v>25.05</v>
          </cell>
          <cell r="Q1975">
            <v>2.2759</v>
          </cell>
        </row>
        <row r="1976">
          <cell r="K1976">
            <v>25.43</v>
          </cell>
          <cell r="Q1976">
            <v>2.3105000000000002</v>
          </cell>
        </row>
        <row r="1977">
          <cell r="K1977">
            <v>25.39</v>
          </cell>
          <cell r="Q1977">
            <v>2.3068</v>
          </cell>
        </row>
        <row r="1978">
          <cell r="K1978">
            <v>25.44</v>
          </cell>
          <cell r="Q1978">
            <v>2.3113999999999999</v>
          </cell>
        </row>
        <row r="1979">
          <cell r="K1979">
            <v>25.74</v>
          </cell>
          <cell r="Q1979">
            <v>2.3386</v>
          </cell>
        </row>
        <row r="1980">
          <cell r="K1980">
            <v>25.65</v>
          </cell>
          <cell r="Q1980">
            <v>2.3304999999999998</v>
          </cell>
        </row>
        <row r="1981">
          <cell r="K1981">
            <v>25.4</v>
          </cell>
          <cell r="Q1981">
            <v>2.3077000000000001</v>
          </cell>
        </row>
        <row r="1982">
          <cell r="K1982">
            <v>25.12</v>
          </cell>
          <cell r="Q1982">
            <v>2.2823000000000002</v>
          </cell>
        </row>
        <row r="1983">
          <cell r="K1983">
            <v>24.94</v>
          </cell>
          <cell r="Q1983">
            <v>2.266</v>
          </cell>
        </row>
        <row r="1984">
          <cell r="K1984">
            <v>25.29</v>
          </cell>
          <cell r="Q1984">
            <v>2.2978000000000001</v>
          </cell>
        </row>
        <row r="1985">
          <cell r="K1985">
            <v>25.27</v>
          </cell>
          <cell r="Q1985">
            <v>2.2959000000000001</v>
          </cell>
        </row>
        <row r="1986">
          <cell r="K1986">
            <v>25.3</v>
          </cell>
          <cell r="Q1986">
            <v>2.2987000000000002</v>
          </cell>
        </row>
        <row r="1987">
          <cell r="K1987">
            <v>25.5</v>
          </cell>
          <cell r="Q1987">
            <v>2.3168000000000002</v>
          </cell>
        </row>
        <row r="1988">
          <cell r="K1988">
            <v>25.47</v>
          </cell>
          <cell r="Q1988">
            <v>2.3140999999999998</v>
          </cell>
        </row>
        <row r="1989">
          <cell r="K1989">
            <v>25.12</v>
          </cell>
          <cell r="Q1989">
            <v>2.2823000000000002</v>
          </cell>
        </row>
        <row r="1990">
          <cell r="K1990">
            <v>25.65</v>
          </cell>
          <cell r="Q1990">
            <v>2.3304999999999998</v>
          </cell>
        </row>
        <row r="1991">
          <cell r="K1991">
            <v>25.93</v>
          </cell>
          <cell r="Q1991">
            <v>2.3559000000000001</v>
          </cell>
        </row>
        <row r="1992">
          <cell r="K1992">
            <v>26.22</v>
          </cell>
          <cell r="Q1992">
            <v>2.3822000000000001</v>
          </cell>
        </row>
        <row r="1993">
          <cell r="K1993">
            <v>26.13</v>
          </cell>
          <cell r="Q1993">
            <v>2.3740999999999999</v>
          </cell>
        </row>
        <row r="1994">
          <cell r="K1994">
            <v>26.04</v>
          </cell>
          <cell r="Q1994">
            <v>2.3658999999999999</v>
          </cell>
        </row>
        <row r="1995">
          <cell r="K1995">
            <v>25.9</v>
          </cell>
          <cell r="Q1995">
            <v>2.3532000000000002</v>
          </cell>
        </row>
        <row r="1996">
          <cell r="K1996">
            <v>25.76</v>
          </cell>
          <cell r="Q1996">
            <v>2.3405</v>
          </cell>
        </row>
        <row r="1997">
          <cell r="K1997">
            <v>25.34</v>
          </cell>
          <cell r="Q1997">
            <v>2.3022999999999998</v>
          </cell>
        </row>
        <row r="1998">
          <cell r="K1998">
            <v>25.11</v>
          </cell>
          <cell r="Q1998">
            <v>2.2814000000000001</v>
          </cell>
        </row>
        <row r="1999">
          <cell r="K1999">
            <v>25.43</v>
          </cell>
          <cell r="Q1999">
            <v>2.3105000000000002</v>
          </cell>
        </row>
        <row r="2000">
          <cell r="K2000">
            <v>25.65</v>
          </cell>
          <cell r="Q2000">
            <v>2.3304999999999998</v>
          </cell>
        </row>
        <row r="2001">
          <cell r="K2001">
            <v>25.28</v>
          </cell>
          <cell r="Q2001">
            <v>2.2968000000000002</v>
          </cell>
        </row>
        <row r="2002">
          <cell r="K2002">
            <v>25.27</v>
          </cell>
          <cell r="Q2002">
            <v>2.2959000000000001</v>
          </cell>
        </row>
        <row r="2003">
          <cell r="K2003">
            <v>25.4</v>
          </cell>
          <cell r="Q2003">
            <v>2.3077000000000001</v>
          </cell>
        </row>
        <row r="2004">
          <cell r="K2004">
            <v>25.41</v>
          </cell>
          <cell r="Q2004">
            <v>2.3087</v>
          </cell>
        </row>
        <row r="2005">
          <cell r="K2005">
            <v>25.7</v>
          </cell>
          <cell r="Q2005">
            <v>2.335</v>
          </cell>
        </row>
        <row r="2006">
          <cell r="K2006">
            <v>25.62</v>
          </cell>
          <cell r="Q2006">
            <v>2.3277000000000001</v>
          </cell>
        </row>
        <row r="2007">
          <cell r="K2007">
            <v>25.81</v>
          </cell>
          <cell r="Q2007">
            <v>2.3450000000000002</v>
          </cell>
        </row>
        <row r="2008">
          <cell r="K2008">
            <v>25.88</v>
          </cell>
          <cell r="Q2008">
            <v>2.3513999999999999</v>
          </cell>
        </row>
        <row r="2009">
          <cell r="K2009">
            <v>25.89</v>
          </cell>
          <cell r="Q2009">
            <v>2.3637000000000001</v>
          </cell>
        </row>
        <row r="2010">
          <cell r="K2010">
            <v>25.87</v>
          </cell>
          <cell r="Q2010">
            <v>2.3618000000000001</v>
          </cell>
        </row>
        <row r="2011">
          <cell r="K2011">
            <v>26.04</v>
          </cell>
          <cell r="Q2011">
            <v>2.3774000000000002</v>
          </cell>
        </row>
        <row r="2012">
          <cell r="K2012">
            <v>26.23</v>
          </cell>
          <cell r="Q2012">
            <v>2.3946999999999998</v>
          </cell>
        </row>
        <row r="2013">
          <cell r="K2013">
            <v>26.02</v>
          </cell>
          <cell r="Q2013">
            <v>2.3755000000000002</v>
          </cell>
        </row>
        <row r="2014">
          <cell r="K2014">
            <v>25.85</v>
          </cell>
          <cell r="Q2014">
            <v>2.36</v>
          </cell>
        </row>
        <row r="2015">
          <cell r="K2015">
            <v>25.75</v>
          </cell>
          <cell r="Q2015">
            <v>2.3509000000000002</v>
          </cell>
        </row>
        <row r="2016">
          <cell r="K2016">
            <v>25.95</v>
          </cell>
          <cell r="Q2016">
            <v>2.3691</v>
          </cell>
        </row>
        <row r="2017">
          <cell r="K2017">
            <v>25.58</v>
          </cell>
          <cell r="Q2017">
            <v>2.3353999999999999</v>
          </cell>
        </row>
        <row r="2018">
          <cell r="K2018">
            <v>25.43</v>
          </cell>
          <cell r="Q2018">
            <v>2.3216999999999999</v>
          </cell>
        </row>
        <row r="2019">
          <cell r="K2019">
            <v>25.71</v>
          </cell>
          <cell r="Q2019">
            <v>2.3472</v>
          </cell>
        </row>
        <row r="2020">
          <cell r="K2020">
            <v>25.82</v>
          </cell>
          <cell r="Q2020">
            <v>2.3573</v>
          </cell>
        </row>
        <row r="2021">
          <cell r="K2021">
            <v>26.12</v>
          </cell>
          <cell r="Q2021">
            <v>2.3847</v>
          </cell>
        </row>
        <row r="2022">
          <cell r="K2022">
            <v>26.56</v>
          </cell>
          <cell r="Q2022">
            <v>2.4247999999999998</v>
          </cell>
        </row>
        <row r="2023">
          <cell r="K2023">
            <v>26.59</v>
          </cell>
          <cell r="Q2023">
            <v>2.4276</v>
          </cell>
        </row>
        <row r="2024">
          <cell r="K2024">
            <v>26.58</v>
          </cell>
          <cell r="Q2024">
            <v>2.4266999999999999</v>
          </cell>
        </row>
        <row r="2025">
          <cell r="K2025">
            <v>26.42</v>
          </cell>
          <cell r="Q2025">
            <v>2.4119999999999999</v>
          </cell>
        </row>
        <row r="2026">
          <cell r="K2026">
            <v>26.46</v>
          </cell>
          <cell r="Q2026">
            <v>2.4157000000000002</v>
          </cell>
        </row>
        <row r="2027">
          <cell r="K2027">
            <v>26.6</v>
          </cell>
          <cell r="Q2027">
            <v>2.4285000000000001</v>
          </cell>
        </row>
        <row r="2028">
          <cell r="K2028">
            <v>26.78</v>
          </cell>
          <cell r="Q2028">
            <v>2.4449000000000001</v>
          </cell>
        </row>
        <row r="2029">
          <cell r="K2029">
            <v>26.76</v>
          </cell>
          <cell r="Q2029">
            <v>2.4430999999999998</v>
          </cell>
        </row>
        <row r="2030">
          <cell r="K2030">
            <v>26.89</v>
          </cell>
          <cell r="Q2030">
            <v>2.4550000000000001</v>
          </cell>
        </row>
        <row r="2031">
          <cell r="K2031">
            <v>26.77</v>
          </cell>
          <cell r="Q2031">
            <v>2.444</v>
          </cell>
        </row>
        <row r="2032">
          <cell r="K2032">
            <v>26.68</v>
          </cell>
          <cell r="Q2032">
            <v>2.4358</v>
          </cell>
        </row>
        <row r="2033">
          <cell r="K2033">
            <v>26.58</v>
          </cell>
          <cell r="Q2033">
            <v>2.4266999999999999</v>
          </cell>
        </row>
        <row r="2034">
          <cell r="K2034">
            <v>26.19</v>
          </cell>
          <cell r="Q2034">
            <v>2.3910999999999998</v>
          </cell>
        </row>
        <row r="2035">
          <cell r="K2035">
            <v>26.53</v>
          </cell>
          <cell r="Q2035">
            <v>2.4220999999999999</v>
          </cell>
        </row>
        <row r="2036">
          <cell r="K2036">
            <v>26.44</v>
          </cell>
          <cell r="Q2036">
            <v>2.4138999999999999</v>
          </cell>
        </row>
        <row r="2037">
          <cell r="K2037">
            <v>26.42</v>
          </cell>
          <cell r="Q2037">
            <v>2.4119999999999999</v>
          </cell>
        </row>
        <row r="2038">
          <cell r="K2038">
            <v>26.85</v>
          </cell>
          <cell r="Q2038">
            <v>2.4512999999999998</v>
          </cell>
        </row>
        <row r="2039">
          <cell r="K2039">
            <v>26.92</v>
          </cell>
          <cell r="Q2039">
            <v>2.4577</v>
          </cell>
        </row>
        <row r="2040">
          <cell r="K2040">
            <v>26.76</v>
          </cell>
          <cell r="Q2040">
            <v>2.4430999999999998</v>
          </cell>
        </row>
        <row r="2041">
          <cell r="K2041">
            <v>26.6</v>
          </cell>
          <cell r="Q2041">
            <v>2.4285000000000001</v>
          </cell>
        </row>
        <row r="2042">
          <cell r="K2042">
            <v>26.67</v>
          </cell>
          <cell r="Q2042">
            <v>2.4348999999999998</v>
          </cell>
        </row>
        <row r="2043">
          <cell r="K2043">
            <v>26.61</v>
          </cell>
          <cell r="Q2043">
            <v>2.4293999999999998</v>
          </cell>
        </row>
        <row r="2044">
          <cell r="K2044">
            <v>26.3</v>
          </cell>
          <cell r="Q2044">
            <v>2.4011</v>
          </cell>
        </row>
        <row r="2045">
          <cell r="K2045">
            <v>26.49</v>
          </cell>
          <cell r="Q2045">
            <v>2.4184000000000001</v>
          </cell>
        </row>
        <row r="2046">
          <cell r="K2046">
            <v>26.51</v>
          </cell>
          <cell r="Q2046">
            <v>2.4203000000000001</v>
          </cell>
        </row>
        <row r="2047">
          <cell r="K2047">
            <v>26.51</v>
          </cell>
          <cell r="Q2047">
            <v>2.4203000000000001</v>
          </cell>
        </row>
        <row r="2048">
          <cell r="K2048">
            <v>26.57</v>
          </cell>
          <cell r="Q2048">
            <v>2.4257</v>
          </cell>
        </row>
        <row r="2049">
          <cell r="K2049">
            <v>26.66</v>
          </cell>
          <cell r="Q2049">
            <v>2.4340000000000002</v>
          </cell>
        </row>
        <row r="2050">
          <cell r="K2050">
            <v>26.74</v>
          </cell>
          <cell r="Q2050">
            <v>2.4413</v>
          </cell>
        </row>
        <row r="2051">
          <cell r="K2051">
            <v>26.79</v>
          </cell>
          <cell r="Q2051">
            <v>2.4458000000000002</v>
          </cell>
        </row>
        <row r="2052">
          <cell r="K2052">
            <v>26.83</v>
          </cell>
          <cell r="Q2052">
            <v>2.4495</v>
          </cell>
        </row>
        <row r="2053">
          <cell r="K2053">
            <v>26.79</v>
          </cell>
          <cell r="Q2053">
            <v>2.4458000000000002</v>
          </cell>
        </row>
        <row r="2054">
          <cell r="K2054">
            <v>26.55</v>
          </cell>
          <cell r="Q2054">
            <v>2.4239000000000002</v>
          </cell>
        </row>
        <row r="2055">
          <cell r="K2055">
            <v>26.77</v>
          </cell>
          <cell r="Q2055">
            <v>2.444</v>
          </cell>
        </row>
        <row r="2056">
          <cell r="K2056">
            <v>27.18</v>
          </cell>
          <cell r="Q2056">
            <v>2.4813999999999998</v>
          </cell>
        </row>
        <row r="2057">
          <cell r="K2057">
            <v>27.44</v>
          </cell>
          <cell r="Q2057">
            <v>2.5051999999999999</v>
          </cell>
        </row>
        <row r="2058">
          <cell r="K2058">
            <v>27.41</v>
          </cell>
          <cell r="Q2058">
            <v>2.5024000000000002</v>
          </cell>
        </row>
        <row r="2059">
          <cell r="K2059">
            <v>27.15</v>
          </cell>
          <cell r="Q2059">
            <v>2.4786999999999999</v>
          </cell>
        </row>
        <row r="2060">
          <cell r="K2060">
            <v>26.96</v>
          </cell>
          <cell r="Q2060">
            <v>2.4613999999999998</v>
          </cell>
        </row>
        <row r="2061">
          <cell r="K2061">
            <v>27.04</v>
          </cell>
          <cell r="Q2061">
            <v>2.4687000000000001</v>
          </cell>
        </row>
        <row r="2062">
          <cell r="K2062">
            <v>26.82</v>
          </cell>
          <cell r="Q2062">
            <v>2.4485999999999999</v>
          </cell>
        </row>
        <row r="2063">
          <cell r="K2063">
            <v>26.87</v>
          </cell>
          <cell r="Q2063">
            <v>2.4531000000000001</v>
          </cell>
        </row>
        <row r="2064">
          <cell r="K2064">
            <v>26.89</v>
          </cell>
          <cell r="Q2064">
            <v>2.4550000000000001</v>
          </cell>
        </row>
        <row r="2065">
          <cell r="K2065">
            <v>26.93</v>
          </cell>
          <cell r="Q2065">
            <v>2.4586000000000001</v>
          </cell>
        </row>
        <row r="2066">
          <cell r="K2066">
            <v>26.97</v>
          </cell>
          <cell r="Q2066">
            <v>2.4622999999999999</v>
          </cell>
        </row>
        <row r="2067">
          <cell r="K2067">
            <v>26.68</v>
          </cell>
          <cell r="Q2067">
            <v>2.4358</v>
          </cell>
        </row>
        <row r="2068">
          <cell r="K2068">
            <v>26.58</v>
          </cell>
          <cell r="Q2068">
            <v>2.4266999999999999</v>
          </cell>
        </row>
        <row r="2069">
          <cell r="K2069">
            <v>26.42</v>
          </cell>
          <cell r="Q2069">
            <v>2.4119999999999999</v>
          </cell>
        </row>
        <row r="2070">
          <cell r="K2070">
            <v>26.29</v>
          </cell>
          <cell r="Q2070">
            <v>2.4001999999999999</v>
          </cell>
        </row>
        <row r="2071">
          <cell r="K2071">
            <v>26.43</v>
          </cell>
          <cell r="Q2071">
            <v>2.4129999999999998</v>
          </cell>
        </row>
        <row r="2072">
          <cell r="K2072">
            <v>26.28</v>
          </cell>
          <cell r="Q2072">
            <v>2.4487999999999999</v>
          </cell>
        </row>
        <row r="2073">
          <cell r="K2073">
            <v>26.4</v>
          </cell>
          <cell r="Q2073">
            <v>2.46</v>
          </cell>
        </row>
        <row r="2074">
          <cell r="K2074">
            <v>26.61</v>
          </cell>
          <cell r="Q2074">
            <v>2.4796</v>
          </cell>
        </row>
        <row r="2075">
          <cell r="K2075">
            <v>26.86</v>
          </cell>
          <cell r="Q2075">
            <v>2.5028000000000001</v>
          </cell>
        </row>
        <row r="2076">
          <cell r="K2076">
            <v>26.75</v>
          </cell>
          <cell r="Q2076">
            <v>2.4925999999999999</v>
          </cell>
        </row>
        <row r="2077">
          <cell r="K2077">
            <v>26.37</v>
          </cell>
          <cell r="Q2077">
            <v>2.4571999999999998</v>
          </cell>
        </row>
        <row r="2078">
          <cell r="K2078">
            <v>26.32</v>
          </cell>
          <cell r="Q2078">
            <v>2.4525000000000001</v>
          </cell>
        </row>
        <row r="2079">
          <cell r="K2079">
            <v>26.2</v>
          </cell>
          <cell r="Q2079">
            <v>2.4413</v>
          </cell>
        </row>
        <row r="2080">
          <cell r="K2080">
            <v>26.55</v>
          </cell>
          <cell r="Q2080">
            <v>2.4740000000000002</v>
          </cell>
        </row>
        <row r="2081">
          <cell r="K2081">
            <v>26.66</v>
          </cell>
          <cell r="Q2081">
            <v>2.4842</v>
          </cell>
        </row>
        <row r="2082">
          <cell r="K2082">
            <v>26.61</v>
          </cell>
          <cell r="Q2082">
            <v>2.4796</v>
          </cell>
        </row>
        <row r="2083">
          <cell r="K2083">
            <v>27.02</v>
          </cell>
          <cell r="Q2083">
            <v>2.5177999999999998</v>
          </cell>
        </row>
        <row r="2084">
          <cell r="K2084">
            <v>26.61</v>
          </cell>
          <cell r="Q2084">
            <v>2.4796</v>
          </cell>
        </row>
        <row r="2085">
          <cell r="K2085">
            <v>26.46</v>
          </cell>
          <cell r="Q2085">
            <v>2.4655999999999998</v>
          </cell>
        </row>
        <row r="2086">
          <cell r="K2086">
            <v>25.98</v>
          </cell>
          <cell r="Q2086">
            <v>2.4207999999999998</v>
          </cell>
        </row>
        <row r="2087">
          <cell r="K2087">
            <v>26.02</v>
          </cell>
          <cell r="Q2087">
            <v>2.4245999999999999</v>
          </cell>
        </row>
        <row r="2088">
          <cell r="K2088">
            <v>25.91</v>
          </cell>
          <cell r="Q2088">
            <v>2.4142999999999999</v>
          </cell>
        </row>
        <row r="2089">
          <cell r="K2089">
            <v>25.94</v>
          </cell>
          <cell r="Q2089">
            <v>2.4171</v>
          </cell>
        </row>
        <row r="2090">
          <cell r="K2090">
            <v>25.79</v>
          </cell>
          <cell r="Q2090">
            <v>2.4030999999999998</v>
          </cell>
        </row>
        <row r="2091">
          <cell r="K2091">
            <v>25.59</v>
          </cell>
          <cell r="Q2091">
            <v>2.3845000000000001</v>
          </cell>
        </row>
        <row r="2092">
          <cell r="K2092">
            <v>25.45</v>
          </cell>
          <cell r="Q2092">
            <v>2.3715000000000002</v>
          </cell>
        </row>
        <row r="2093">
          <cell r="K2093">
            <v>25.64</v>
          </cell>
          <cell r="Q2093">
            <v>2.3892000000000002</v>
          </cell>
        </row>
        <row r="2094">
          <cell r="K2094">
            <v>25.15</v>
          </cell>
          <cell r="Q2094">
            <v>2.3435000000000001</v>
          </cell>
        </row>
        <row r="2095">
          <cell r="K2095">
            <v>25.35</v>
          </cell>
          <cell r="Q2095">
            <v>2.3620999999999999</v>
          </cell>
        </row>
        <row r="2096">
          <cell r="K2096">
            <v>25.27</v>
          </cell>
          <cell r="Q2096">
            <v>2.3546999999999998</v>
          </cell>
        </row>
        <row r="2097">
          <cell r="K2097">
            <v>25.02</v>
          </cell>
          <cell r="Q2097">
            <v>2.3313999999999999</v>
          </cell>
        </row>
        <row r="2098">
          <cell r="K2098">
            <v>25.44</v>
          </cell>
          <cell r="Q2098">
            <v>2.3704999999999998</v>
          </cell>
        </row>
        <row r="2099">
          <cell r="K2099">
            <v>25.5</v>
          </cell>
          <cell r="Q2099">
            <v>2.3761000000000001</v>
          </cell>
        </row>
        <row r="2100">
          <cell r="K2100">
            <v>25.66</v>
          </cell>
          <cell r="Q2100">
            <v>2.391</v>
          </cell>
        </row>
        <row r="2101">
          <cell r="K2101">
            <v>25.79</v>
          </cell>
          <cell r="Q2101">
            <v>2.4030999999999998</v>
          </cell>
        </row>
        <row r="2102">
          <cell r="K2102">
            <v>25.61</v>
          </cell>
          <cell r="Q2102">
            <v>2.3864000000000001</v>
          </cell>
        </row>
        <row r="2103">
          <cell r="K2103">
            <v>25.83</v>
          </cell>
          <cell r="Q2103">
            <v>2.4068999999999998</v>
          </cell>
        </row>
        <row r="2104">
          <cell r="K2104">
            <v>25.88</v>
          </cell>
          <cell r="Q2104">
            <v>2.4115000000000002</v>
          </cell>
        </row>
        <row r="2105">
          <cell r="K2105">
            <v>25.64</v>
          </cell>
          <cell r="Q2105">
            <v>2.3892000000000002</v>
          </cell>
        </row>
        <row r="2106">
          <cell r="K2106">
            <v>26.07</v>
          </cell>
          <cell r="Q2106">
            <v>2.4291999999999998</v>
          </cell>
        </row>
        <row r="2107">
          <cell r="K2107">
            <v>26.05</v>
          </cell>
          <cell r="Q2107">
            <v>2.4274</v>
          </cell>
        </row>
        <row r="2108">
          <cell r="K2108">
            <v>26.36</v>
          </cell>
          <cell r="Q2108">
            <v>2.4563000000000001</v>
          </cell>
        </row>
        <row r="2109">
          <cell r="K2109">
            <v>26.43</v>
          </cell>
          <cell r="Q2109">
            <v>2.4628000000000001</v>
          </cell>
        </row>
        <row r="2110">
          <cell r="K2110">
            <v>26.15</v>
          </cell>
          <cell r="Q2110">
            <v>2.4367000000000001</v>
          </cell>
        </row>
        <row r="2111">
          <cell r="K2111">
            <v>26.2</v>
          </cell>
          <cell r="Q2111">
            <v>2.4413</v>
          </cell>
        </row>
        <row r="2112">
          <cell r="K2112">
            <v>26.01</v>
          </cell>
          <cell r="Q2112">
            <v>2.4236</v>
          </cell>
        </row>
        <row r="2113">
          <cell r="K2113">
            <v>26.13</v>
          </cell>
          <cell r="Q2113">
            <v>2.4348000000000001</v>
          </cell>
        </row>
        <row r="2114">
          <cell r="K2114">
            <v>26.01</v>
          </cell>
          <cell r="Q2114">
            <v>2.4236</v>
          </cell>
        </row>
        <row r="2115">
          <cell r="K2115">
            <v>25.98</v>
          </cell>
          <cell r="Q2115">
            <v>2.4207999999999998</v>
          </cell>
        </row>
        <row r="2116">
          <cell r="K2116">
            <v>25.85</v>
          </cell>
          <cell r="Q2116">
            <v>2.4087000000000001</v>
          </cell>
        </row>
        <row r="2117">
          <cell r="K2117">
            <v>25.95</v>
          </cell>
          <cell r="Q2117">
            <v>2.4180999999999999</v>
          </cell>
        </row>
        <row r="2118">
          <cell r="K2118">
            <v>25.96</v>
          </cell>
          <cell r="Q2118">
            <v>2.419</v>
          </cell>
        </row>
        <row r="2119">
          <cell r="K2119">
            <v>26.1</v>
          </cell>
          <cell r="Q2119">
            <v>2.4319999999999999</v>
          </cell>
        </row>
        <row r="2120">
          <cell r="K2120">
            <v>26.08</v>
          </cell>
          <cell r="Q2120">
            <v>2.4302000000000001</v>
          </cell>
        </row>
        <row r="2121">
          <cell r="K2121">
            <v>25.9</v>
          </cell>
          <cell r="Q2121">
            <v>2.4134000000000002</v>
          </cell>
        </row>
        <row r="2122">
          <cell r="K2122">
            <v>25.95</v>
          </cell>
          <cell r="Q2122">
            <v>2.4180999999999999</v>
          </cell>
        </row>
        <row r="2123">
          <cell r="K2123">
            <v>26.02</v>
          </cell>
          <cell r="Q2123">
            <v>2.4245999999999999</v>
          </cell>
        </row>
        <row r="2124">
          <cell r="K2124">
            <v>25.87</v>
          </cell>
          <cell r="Q2124">
            <v>2.4106000000000001</v>
          </cell>
        </row>
        <row r="2125">
          <cell r="K2125">
            <v>25.92</v>
          </cell>
          <cell r="Q2125">
            <v>2.4152999999999998</v>
          </cell>
        </row>
        <row r="2126">
          <cell r="K2126">
            <v>26.21</v>
          </cell>
          <cell r="Q2126">
            <v>2.4422999999999999</v>
          </cell>
        </row>
        <row r="2127">
          <cell r="K2127">
            <v>26.27</v>
          </cell>
          <cell r="Q2127">
            <v>2.4479000000000002</v>
          </cell>
        </row>
        <row r="2128">
          <cell r="K2128">
            <v>26.21</v>
          </cell>
          <cell r="Q2128">
            <v>2.4422999999999999</v>
          </cell>
        </row>
        <row r="2129">
          <cell r="K2129">
            <v>26.29</v>
          </cell>
          <cell r="Q2129">
            <v>2.4497</v>
          </cell>
        </row>
        <row r="2130">
          <cell r="K2130">
            <v>26.08</v>
          </cell>
          <cell r="Q2130">
            <v>2.4302000000000001</v>
          </cell>
        </row>
        <row r="2131">
          <cell r="K2131">
            <v>26.02</v>
          </cell>
          <cell r="Q2131">
            <v>2.4245999999999999</v>
          </cell>
        </row>
        <row r="2132">
          <cell r="K2132">
            <v>25.93</v>
          </cell>
          <cell r="Q2132">
            <v>2.4161999999999999</v>
          </cell>
        </row>
        <row r="2133">
          <cell r="K2133">
            <v>25.55</v>
          </cell>
          <cell r="Q2133">
            <v>2.3807999999999998</v>
          </cell>
        </row>
        <row r="2134">
          <cell r="K2134">
            <v>25.63</v>
          </cell>
          <cell r="Q2134">
            <v>2.3881999999999999</v>
          </cell>
        </row>
        <row r="2135">
          <cell r="K2135">
            <v>25.42</v>
          </cell>
          <cell r="Q2135">
            <v>2.3687</v>
          </cell>
        </row>
        <row r="2136">
          <cell r="K2136">
            <v>25.62</v>
          </cell>
          <cell r="Q2136">
            <v>2.4626000000000001</v>
          </cell>
        </row>
        <row r="2137">
          <cell r="K2137">
            <v>25.16</v>
          </cell>
          <cell r="Q2137">
            <v>2.4184000000000001</v>
          </cell>
        </row>
        <row r="2138">
          <cell r="K2138">
            <v>25.12</v>
          </cell>
          <cell r="Q2138">
            <v>2.4144999999999999</v>
          </cell>
        </row>
        <row r="2139">
          <cell r="K2139">
            <v>25.4</v>
          </cell>
          <cell r="Q2139">
            <v>2.4413999999999998</v>
          </cell>
        </row>
        <row r="2140">
          <cell r="K2140">
            <v>25.22</v>
          </cell>
          <cell r="Q2140">
            <v>2.4241000000000001</v>
          </cell>
        </row>
        <row r="2141">
          <cell r="K2141">
            <v>24.81</v>
          </cell>
          <cell r="Q2141">
            <v>2.3847</v>
          </cell>
        </row>
        <row r="2142">
          <cell r="K2142">
            <v>25.25</v>
          </cell>
          <cell r="Q2142">
            <v>2.427</v>
          </cell>
        </row>
        <row r="2143">
          <cell r="K2143">
            <v>24.78</v>
          </cell>
          <cell r="Q2143">
            <v>2.3818000000000001</v>
          </cell>
        </row>
        <row r="2144">
          <cell r="K2144">
            <v>24.27</v>
          </cell>
          <cell r="Q2144">
            <v>2.3328000000000002</v>
          </cell>
        </row>
        <row r="2145">
          <cell r="K2145">
            <v>23.95</v>
          </cell>
          <cell r="Q2145">
            <v>2.3020999999999998</v>
          </cell>
        </row>
        <row r="2146">
          <cell r="K2146">
            <v>24.1</v>
          </cell>
          <cell r="Q2146">
            <v>2.3165</v>
          </cell>
        </row>
        <row r="2147">
          <cell r="K2147">
            <v>24.28</v>
          </cell>
          <cell r="Q2147">
            <v>2.3338000000000001</v>
          </cell>
        </row>
        <row r="2148">
          <cell r="K2148">
            <v>24.25</v>
          </cell>
          <cell r="Q2148">
            <v>2.3309000000000002</v>
          </cell>
        </row>
        <row r="2149">
          <cell r="K2149">
            <v>24.82</v>
          </cell>
          <cell r="Q2149">
            <v>2.3856999999999999</v>
          </cell>
        </row>
        <row r="2150">
          <cell r="K2150">
            <v>25.03</v>
          </cell>
          <cell r="Q2150">
            <v>2.4058999999999999</v>
          </cell>
        </row>
        <row r="2151">
          <cell r="K2151">
            <v>25.45</v>
          </cell>
          <cell r="Q2151">
            <v>2.4462000000000002</v>
          </cell>
        </row>
        <row r="2152">
          <cell r="K2152">
            <v>25.19</v>
          </cell>
          <cell r="Q2152">
            <v>2.4211999999999998</v>
          </cell>
        </row>
        <row r="2153">
          <cell r="K2153">
            <v>25.44</v>
          </cell>
          <cell r="Q2153">
            <v>2.4453</v>
          </cell>
        </row>
        <row r="2154">
          <cell r="K2154">
            <v>25.64</v>
          </cell>
          <cell r="Q2154">
            <v>2.4645000000000001</v>
          </cell>
        </row>
        <row r="2155">
          <cell r="K2155">
            <v>25.52</v>
          </cell>
          <cell r="Q2155">
            <v>2.4529999999999998</v>
          </cell>
        </row>
        <row r="2156">
          <cell r="K2156">
            <v>25.88</v>
          </cell>
          <cell r="Q2156">
            <v>2.4876</v>
          </cell>
        </row>
        <row r="2157">
          <cell r="K2157">
            <v>25.66</v>
          </cell>
          <cell r="Q2157">
            <v>2.4664000000000001</v>
          </cell>
        </row>
        <row r="2158">
          <cell r="K2158">
            <v>25.67</v>
          </cell>
          <cell r="Q2158">
            <v>2.4674</v>
          </cell>
        </row>
        <row r="2159">
          <cell r="K2159">
            <v>25.81</v>
          </cell>
          <cell r="Q2159">
            <v>2.4807999999999999</v>
          </cell>
        </row>
        <row r="2160">
          <cell r="K2160">
            <v>25.7</v>
          </cell>
          <cell r="Q2160">
            <v>2.4702999999999999</v>
          </cell>
        </row>
        <row r="2161">
          <cell r="K2161">
            <v>25.7</v>
          </cell>
          <cell r="Q2161">
            <v>2.4702999999999999</v>
          </cell>
        </row>
        <row r="2162">
          <cell r="K2162">
            <v>25.82</v>
          </cell>
          <cell r="Q2162">
            <v>2.4817999999999998</v>
          </cell>
        </row>
        <row r="2163">
          <cell r="K2163">
            <v>26.36</v>
          </cell>
          <cell r="Q2163">
            <v>2.5337000000000001</v>
          </cell>
        </row>
        <row r="2164">
          <cell r="K2164">
            <v>26.41</v>
          </cell>
          <cell r="Q2164">
            <v>2.5385</v>
          </cell>
        </row>
        <row r="2165">
          <cell r="K2165">
            <v>26.47</v>
          </cell>
          <cell r="Q2165">
            <v>2.5442999999999998</v>
          </cell>
        </row>
        <row r="2166">
          <cell r="K2166">
            <v>26.38</v>
          </cell>
          <cell r="Q2166">
            <v>2.5356000000000001</v>
          </cell>
        </row>
        <row r="2167">
          <cell r="K2167">
            <v>26.52</v>
          </cell>
          <cell r="Q2167">
            <v>2.5491000000000001</v>
          </cell>
        </row>
        <row r="2168">
          <cell r="K2168">
            <v>26.42</v>
          </cell>
          <cell r="Q2168">
            <v>2.5394999999999999</v>
          </cell>
        </row>
        <row r="2169">
          <cell r="K2169">
            <v>26.46</v>
          </cell>
          <cell r="Q2169">
            <v>2.5432999999999999</v>
          </cell>
        </row>
        <row r="2170">
          <cell r="K2170">
            <v>26.61</v>
          </cell>
          <cell r="Q2170">
            <v>2.5577000000000001</v>
          </cell>
        </row>
        <row r="2171">
          <cell r="K2171">
            <v>27.01</v>
          </cell>
          <cell r="Q2171">
            <v>2.5962000000000001</v>
          </cell>
        </row>
        <row r="2172">
          <cell r="K2172">
            <v>26.92</v>
          </cell>
          <cell r="Q2172">
            <v>2.5874999999999999</v>
          </cell>
        </row>
        <row r="2173">
          <cell r="K2173">
            <v>26.85</v>
          </cell>
          <cell r="Q2173">
            <v>2.5808</v>
          </cell>
        </row>
        <row r="2174">
          <cell r="K2174">
            <v>26.99</v>
          </cell>
          <cell r="Q2174">
            <v>2.5943000000000001</v>
          </cell>
        </row>
        <row r="2175">
          <cell r="K2175">
            <v>27</v>
          </cell>
          <cell r="Q2175">
            <v>2.5952000000000002</v>
          </cell>
        </row>
        <row r="2176">
          <cell r="K2176">
            <v>26.86</v>
          </cell>
          <cell r="Q2176">
            <v>2.5817999999999999</v>
          </cell>
        </row>
        <row r="2177">
          <cell r="K2177">
            <v>26.87</v>
          </cell>
          <cell r="Q2177">
            <v>2.5827</v>
          </cell>
        </row>
        <row r="2178">
          <cell r="K2178">
            <v>26.49</v>
          </cell>
          <cell r="Q2178">
            <v>2.5461999999999998</v>
          </cell>
        </row>
        <row r="2179">
          <cell r="K2179">
            <v>26.02</v>
          </cell>
          <cell r="Q2179">
            <v>2.5009999999999999</v>
          </cell>
        </row>
        <row r="2180">
          <cell r="K2180">
            <v>26.05</v>
          </cell>
          <cell r="Q2180">
            <v>2.5038999999999998</v>
          </cell>
        </row>
        <row r="2181">
          <cell r="K2181">
            <v>26.38</v>
          </cell>
          <cell r="Q2181">
            <v>2.5356000000000001</v>
          </cell>
        </row>
        <row r="2182">
          <cell r="K2182">
            <v>26.09</v>
          </cell>
          <cell r="Q2182">
            <v>2.5078</v>
          </cell>
        </row>
        <row r="2183">
          <cell r="K2183">
            <v>26.01</v>
          </cell>
          <cell r="Q2183">
            <v>2.5001000000000002</v>
          </cell>
        </row>
        <row r="2184">
          <cell r="K2184">
            <v>25.69</v>
          </cell>
          <cell r="Q2184">
            <v>2.4693000000000001</v>
          </cell>
        </row>
        <row r="2185">
          <cell r="K2185">
            <v>25.58</v>
          </cell>
          <cell r="Q2185">
            <v>2.4586999999999999</v>
          </cell>
        </row>
        <row r="2186">
          <cell r="K2186">
            <v>25.27</v>
          </cell>
          <cell r="Q2186">
            <v>2.4289000000000001</v>
          </cell>
        </row>
        <row r="2187">
          <cell r="K2187">
            <v>25.41</v>
          </cell>
          <cell r="Q2187">
            <v>2.4424000000000001</v>
          </cell>
        </row>
        <row r="2188">
          <cell r="K2188">
            <v>24.89</v>
          </cell>
          <cell r="Q2188">
            <v>2.3923999999999999</v>
          </cell>
        </row>
        <row r="2189">
          <cell r="K2189">
            <v>24.59</v>
          </cell>
          <cell r="Q2189">
            <v>2.3635999999999999</v>
          </cell>
        </row>
        <row r="2190">
          <cell r="K2190">
            <v>24.49</v>
          </cell>
          <cell r="Q2190">
            <v>2.3540000000000001</v>
          </cell>
        </row>
        <row r="2191">
          <cell r="K2191">
            <v>24.66</v>
          </cell>
          <cell r="Q2191">
            <v>2.3702999999999999</v>
          </cell>
        </row>
        <row r="2192">
          <cell r="K2192">
            <v>25.14</v>
          </cell>
          <cell r="Q2192">
            <v>2.4163999999999999</v>
          </cell>
        </row>
        <row r="2193">
          <cell r="K2193">
            <v>25.62</v>
          </cell>
          <cell r="Q2193">
            <v>2.4626000000000001</v>
          </cell>
        </row>
        <row r="2194">
          <cell r="K2194">
            <v>25.71</v>
          </cell>
          <cell r="Q2194">
            <v>2.4712000000000001</v>
          </cell>
        </row>
        <row r="2195">
          <cell r="K2195">
            <v>25.88</v>
          </cell>
          <cell r="Q2195">
            <v>2.4876</v>
          </cell>
        </row>
        <row r="2196">
          <cell r="K2196">
            <v>25.83</v>
          </cell>
          <cell r="Q2196">
            <v>2.4828000000000001</v>
          </cell>
        </row>
        <row r="2197">
          <cell r="K2197">
            <v>25.78</v>
          </cell>
          <cell r="Q2197">
            <v>2.4780000000000002</v>
          </cell>
        </row>
        <row r="2198">
          <cell r="K2198">
            <v>25.7</v>
          </cell>
          <cell r="Q2198">
            <v>2.4702999999999999</v>
          </cell>
        </row>
        <row r="2199">
          <cell r="K2199">
            <v>25.57</v>
          </cell>
          <cell r="Q2199">
            <v>2.4578000000000002</v>
          </cell>
        </row>
        <row r="2200">
          <cell r="K2200">
            <v>25.27</v>
          </cell>
          <cell r="Q2200">
            <v>2.1219999999999999</v>
          </cell>
        </row>
        <row r="2201">
          <cell r="K2201">
            <v>25.06</v>
          </cell>
          <cell r="Q2201">
            <v>2.1044</v>
          </cell>
        </row>
        <row r="2202">
          <cell r="K2202">
            <v>24.6</v>
          </cell>
          <cell r="Q2202">
            <v>2.0657999999999999</v>
          </cell>
        </row>
        <row r="2203">
          <cell r="K2203">
            <v>24.07</v>
          </cell>
          <cell r="Q2203">
            <v>2.0211999999999999</v>
          </cell>
        </row>
        <row r="2204">
          <cell r="K2204">
            <v>24.08</v>
          </cell>
          <cell r="Q2204">
            <v>2.0221</v>
          </cell>
        </row>
        <row r="2205">
          <cell r="K2205">
            <v>24.37</v>
          </cell>
          <cell r="Q2205">
            <v>2.0464000000000002</v>
          </cell>
        </row>
        <row r="2206">
          <cell r="K2206">
            <v>24.03</v>
          </cell>
          <cell r="Q2206">
            <v>2.0179</v>
          </cell>
        </row>
        <row r="2207">
          <cell r="K2207">
            <v>23.98</v>
          </cell>
          <cell r="Q2207">
            <v>2.0137</v>
          </cell>
        </row>
        <row r="2208">
          <cell r="K2208">
            <v>23.86</v>
          </cell>
          <cell r="Q2208">
            <v>2.0036</v>
          </cell>
        </row>
        <row r="2209">
          <cell r="K2209">
            <v>23.78</v>
          </cell>
          <cell r="Q2209">
            <v>1.9968999999999999</v>
          </cell>
        </row>
        <row r="2210">
          <cell r="K2210">
            <v>23.58</v>
          </cell>
          <cell r="Q2210">
            <v>1.9801</v>
          </cell>
        </row>
        <row r="2211">
          <cell r="K2211">
            <v>23.59</v>
          </cell>
          <cell r="Q2211">
            <v>1.9809000000000001</v>
          </cell>
        </row>
        <row r="2212">
          <cell r="K2212">
            <v>23.85</v>
          </cell>
          <cell r="Q2212">
            <v>2.0028000000000001</v>
          </cell>
        </row>
        <row r="2213">
          <cell r="K2213">
            <v>24.04</v>
          </cell>
          <cell r="Q2213">
            <v>2.0186999999999999</v>
          </cell>
        </row>
        <row r="2214">
          <cell r="K2214">
            <v>24.28</v>
          </cell>
          <cell r="Q2214">
            <v>2.0388999999999999</v>
          </cell>
        </row>
        <row r="2215">
          <cell r="K2215">
            <v>24.48</v>
          </cell>
          <cell r="Q2215">
            <v>2.0556999999999999</v>
          </cell>
        </row>
        <row r="2216">
          <cell r="K2216">
            <v>24.59</v>
          </cell>
          <cell r="Q2216">
            <v>2.0649000000000002</v>
          </cell>
        </row>
        <row r="2217">
          <cell r="K2217">
            <v>24.38</v>
          </cell>
          <cell r="Q2217">
            <v>2.0472999999999999</v>
          </cell>
        </row>
        <row r="2218">
          <cell r="K2218">
            <v>23.84</v>
          </cell>
          <cell r="Q2218">
            <v>2.0019</v>
          </cell>
        </row>
        <row r="2219">
          <cell r="K2219">
            <v>24.08</v>
          </cell>
          <cell r="Q2219">
            <v>2.0221</v>
          </cell>
        </row>
        <row r="2220">
          <cell r="K2220">
            <v>23.89</v>
          </cell>
          <cell r="Q2220">
            <v>2.0061</v>
          </cell>
        </row>
        <row r="2221">
          <cell r="K2221">
            <v>24.21</v>
          </cell>
          <cell r="Q2221">
            <v>2.0329999999999999</v>
          </cell>
        </row>
        <row r="2222">
          <cell r="K2222">
            <v>24.47</v>
          </cell>
          <cell r="Q2222">
            <v>2.0548000000000002</v>
          </cell>
        </row>
        <row r="2223">
          <cell r="K2223">
            <v>24.16</v>
          </cell>
          <cell r="Q2223">
            <v>2.0287999999999999</v>
          </cell>
        </row>
        <row r="2224">
          <cell r="K2224">
            <v>24.5</v>
          </cell>
          <cell r="Q2224">
            <v>2.0573999999999999</v>
          </cell>
        </row>
        <row r="2225">
          <cell r="K2225">
            <v>24.52</v>
          </cell>
          <cell r="Q2225">
            <v>2.0590000000000002</v>
          </cell>
        </row>
        <row r="2226">
          <cell r="K2226">
            <v>24.64</v>
          </cell>
          <cell r="Q2226">
            <v>2.0691000000000002</v>
          </cell>
        </row>
        <row r="2227">
          <cell r="K2227">
            <v>24.72</v>
          </cell>
          <cell r="Q2227">
            <v>2.0758000000000001</v>
          </cell>
        </row>
        <row r="2228">
          <cell r="K2228">
            <v>24.77</v>
          </cell>
          <cell r="Q2228">
            <v>2.08</v>
          </cell>
        </row>
        <row r="2229">
          <cell r="K2229">
            <v>24.89</v>
          </cell>
          <cell r="Q2229">
            <v>2.0901000000000001</v>
          </cell>
        </row>
        <row r="2230">
          <cell r="K2230">
            <v>25.15</v>
          </cell>
          <cell r="Q2230">
            <v>2.1118999999999999</v>
          </cell>
        </row>
        <row r="2231">
          <cell r="K2231">
            <v>25.17</v>
          </cell>
          <cell r="Q2231">
            <v>2.1135999999999999</v>
          </cell>
        </row>
        <row r="2232">
          <cell r="K2232">
            <v>25.25</v>
          </cell>
          <cell r="Q2232">
            <v>2.1202999999999999</v>
          </cell>
        </row>
        <row r="2233">
          <cell r="K2233">
            <v>25.01</v>
          </cell>
          <cell r="Q2233">
            <v>2.1002000000000001</v>
          </cell>
        </row>
        <row r="2234">
          <cell r="K2234">
            <v>25.21</v>
          </cell>
          <cell r="Q2234">
            <v>2.117</v>
          </cell>
        </row>
        <row r="2235">
          <cell r="K2235">
            <v>25.17</v>
          </cell>
          <cell r="Q2235">
            <v>2.1135999999999999</v>
          </cell>
        </row>
        <row r="2236">
          <cell r="K2236">
            <v>25.39</v>
          </cell>
          <cell r="Q2236">
            <v>2.1320999999999999</v>
          </cell>
        </row>
        <row r="2237">
          <cell r="K2237">
            <v>25.91</v>
          </cell>
          <cell r="Q2237">
            <v>2.1758000000000002</v>
          </cell>
        </row>
        <row r="2238">
          <cell r="K2238">
            <v>25.89</v>
          </cell>
          <cell r="Q2238">
            <v>2.1741000000000001</v>
          </cell>
        </row>
        <row r="2239">
          <cell r="K2239">
            <v>25.99</v>
          </cell>
          <cell r="Q2239">
            <v>2.1825000000000001</v>
          </cell>
        </row>
        <row r="2240">
          <cell r="K2240">
            <v>26.11</v>
          </cell>
          <cell r="Q2240">
            <v>2.1926000000000001</v>
          </cell>
        </row>
        <row r="2241">
          <cell r="K2241">
            <v>25.86</v>
          </cell>
          <cell r="Q2241">
            <v>2.1716000000000002</v>
          </cell>
        </row>
        <row r="2242">
          <cell r="K2242">
            <v>25.66</v>
          </cell>
          <cell r="Q2242">
            <v>2.1547999999999998</v>
          </cell>
        </row>
        <row r="2243">
          <cell r="K2243">
            <v>25.82</v>
          </cell>
          <cell r="Q2243">
            <v>2.1682000000000001</v>
          </cell>
        </row>
        <row r="2244">
          <cell r="K2244">
            <v>25.42</v>
          </cell>
          <cell r="Q2244">
            <v>2.1345999999999998</v>
          </cell>
        </row>
        <row r="2245">
          <cell r="K2245">
            <v>25.64</v>
          </cell>
          <cell r="Q2245">
            <v>2.1530999999999998</v>
          </cell>
        </row>
        <row r="2246">
          <cell r="K2246">
            <v>25.17</v>
          </cell>
          <cell r="Q2246">
            <v>2.1135999999999999</v>
          </cell>
        </row>
        <row r="2247">
          <cell r="K2247">
            <v>25.19</v>
          </cell>
          <cell r="Q2247">
            <v>2.1153</v>
          </cell>
        </row>
        <row r="2248">
          <cell r="K2248">
            <v>25.4</v>
          </cell>
          <cell r="Q2248">
            <v>2.1328999999999998</v>
          </cell>
        </row>
        <row r="2249">
          <cell r="K2249">
            <v>25.04</v>
          </cell>
          <cell r="Q2249">
            <v>2.1027</v>
          </cell>
        </row>
        <row r="2250">
          <cell r="K2250">
            <v>25.45</v>
          </cell>
          <cell r="Q2250">
            <v>2.1371000000000002</v>
          </cell>
        </row>
        <row r="2251">
          <cell r="K2251">
            <v>25.31</v>
          </cell>
          <cell r="Q2251">
            <v>2.1254</v>
          </cell>
        </row>
        <row r="2252">
          <cell r="K2252">
            <v>25.64</v>
          </cell>
          <cell r="Q2252">
            <v>2.1530999999999998</v>
          </cell>
        </row>
        <row r="2253">
          <cell r="K2253">
            <v>25.33</v>
          </cell>
          <cell r="Q2253">
            <v>2.1271</v>
          </cell>
        </row>
        <row r="2254">
          <cell r="K2254">
            <v>25.4</v>
          </cell>
          <cell r="Q2254">
            <v>2.1328999999999998</v>
          </cell>
        </row>
        <row r="2255">
          <cell r="K2255">
            <v>25.47</v>
          </cell>
          <cell r="Q2255">
            <v>2.1387999999999998</v>
          </cell>
        </row>
        <row r="2256">
          <cell r="K2256">
            <v>25.27</v>
          </cell>
          <cell r="Q2256">
            <v>2.1219999999999999</v>
          </cell>
        </row>
        <row r="2257">
          <cell r="K2257">
            <v>24.91</v>
          </cell>
          <cell r="Q2257">
            <v>2.0918000000000001</v>
          </cell>
        </row>
        <row r="2258">
          <cell r="K2258">
            <v>24.8</v>
          </cell>
          <cell r="Q2258">
            <v>2.0825</v>
          </cell>
        </row>
        <row r="2259">
          <cell r="K2259">
            <v>24.86</v>
          </cell>
          <cell r="Q2259">
            <v>2.0876000000000001</v>
          </cell>
        </row>
        <row r="2260">
          <cell r="K2260">
            <v>25.12</v>
          </cell>
          <cell r="Q2260">
            <v>2.1093999999999999</v>
          </cell>
        </row>
        <row r="2261">
          <cell r="K2261">
            <v>24.81</v>
          </cell>
          <cell r="Q2261">
            <v>2.1551999999999998</v>
          </cell>
        </row>
        <row r="2262">
          <cell r="K2262">
            <v>24.84</v>
          </cell>
          <cell r="Q2262">
            <v>2.1577999999999999</v>
          </cell>
        </row>
        <row r="2263">
          <cell r="K2263">
            <v>24.94</v>
          </cell>
          <cell r="Q2263">
            <v>2.1663999999999999</v>
          </cell>
        </row>
        <row r="2264">
          <cell r="K2264">
            <v>25.18</v>
          </cell>
          <cell r="Q2264">
            <v>2.1873</v>
          </cell>
        </row>
        <row r="2265">
          <cell r="K2265">
            <v>25.02</v>
          </cell>
          <cell r="Q2265">
            <v>2.1734</v>
          </cell>
        </row>
        <row r="2266">
          <cell r="K2266">
            <v>25.01</v>
          </cell>
          <cell r="Q2266">
            <v>2.1724999999999999</v>
          </cell>
        </row>
        <row r="2267">
          <cell r="K2267">
            <v>25.73</v>
          </cell>
          <cell r="Q2267">
            <v>2.2351000000000001</v>
          </cell>
        </row>
        <row r="2268">
          <cell r="K2268">
            <v>28.51</v>
          </cell>
          <cell r="Q2268">
            <v>2.4765999999999999</v>
          </cell>
        </row>
        <row r="2269">
          <cell r="K2269">
            <v>27.63</v>
          </cell>
          <cell r="Q2269">
            <v>2.4001000000000001</v>
          </cell>
        </row>
        <row r="2270">
          <cell r="K2270">
            <v>27.73</v>
          </cell>
          <cell r="Q2270">
            <v>2.4087999999999998</v>
          </cell>
        </row>
        <row r="2271">
          <cell r="K2271">
            <v>27.46</v>
          </cell>
          <cell r="Q2271">
            <v>2.3854000000000002</v>
          </cell>
        </row>
        <row r="2272">
          <cell r="K2272">
            <v>27.28</v>
          </cell>
          <cell r="Q2272">
            <v>2.3696999999999999</v>
          </cell>
        </row>
        <row r="2273">
          <cell r="K2273">
            <v>27.25</v>
          </cell>
          <cell r="Q2273">
            <v>2.3671000000000002</v>
          </cell>
        </row>
        <row r="2274">
          <cell r="K2274">
            <v>27.02</v>
          </cell>
          <cell r="Q2274">
            <v>2.3471000000000002</v>
          </cell>
        </row>
        <row r="2275">
          <cell r="K2275">
            <v>26.62</v>
          </cell>
          <cell r="Q2275">
            <v>2.3123999999999998</v>
          </cell>
        </row>
        <row r="2276">
          <cell r="K2276">
            <v>26.91</v>
          </cell>
          <cell r="Q2276">
            <v>2.3376000000000001</v>
          </cell>
        </row>
        <row r="2277">
          <cell r="K2277">
            <v>26.85</v>
          </cell>
          <cell r="Q2277">
            <v>2.3323999999999998</v>
          </cell>
        </row>
        <row r="2278">
          <cell r="K2278">
            <v>26.8</v>
          </cell>
          <cell r="Q2278">
            <v>2.3279999999999998</v>
          </cell>
        </row>
        <row r="2279">
          <cell r="K2279">
            <v>26.88</v>
          </cell>
          <cell r="Q2279">
            <v>2.335</v>
          </cell>
        </row>
        <row r="2280">
          <cell r="K2280">
            <v>27.12</v>
          </cell>
          <cell r="Q2280">
            <v>2.3557999999999999</v>
          </cell>
        </row>
        <row r="2281">
          <cell r="K2281">
            <v>27.09</v>
          </cell>
          <cell r="Q2281">
            <v>2.3532000000000002</v>
          </cell>
        </row>
        <row r="2282">
          <cell r="K2282">
            <v>27.08</v>
          </cell>
          <cell r="Q2282">
            <v>2.3523000000000001</v>
          </cell>
        </row>
        <row r="2283">
          <cell r="K2283">
            <v>27.31</v>
          </cell>
          <cell r="Q2283">
            <v>2.3723000000000001</v>
          </cell>
        </row>
        <row r="2284">
          <cell r="K2284">
            <v>27.27</v>
          </cell>
          <cell r="Q2284">
            <v>2.3687999999999998</v>
          </cell>
        </row>
        <row r="2285">
          <cell r="K2285">
            <v>26.92</v>
          </cell>
          <cell r="Q2285">
            <v>2.3384</v>
          </cell>
        </row>
        <row r="2286">
          <cell r="K2286">
            <v>26.81</v>
          </cell>
          <cell r="Q2286">
            <v>2.3289</v>
          </cell>
        </row>
        <row r="2287">
          <cell r="K2287">
            <v>27.04</v>
          </cell>
          <cell r="Q2287">
            <v>2.3489</v>
          </cell>
        </row>
        <row r="2288">
          <cell r="K2288">
            <v>27.36</v>
          </cell>
          <cell r="Q2288">
            <v>2.3767</v>
          </cell>
        </row>
        <row r="2289">
          <cell r="K2289">
            <v>26.92</v>
          </cell>
          <cell r="Q2289">
            <v>2.3384</v>
          </cell>
        </row>
        <row r="2290">
          <cell r="K2290">
            <v>27.03</v>
          </cell>
          <cell r="Q2290">
            <v>2.3479999999999999</v>
          </cell>
        </row>
        <row r="2291">
          <cell r="K2291">
            <v>27.21</v>
          </cell>
          <cell r="Q2291">
            <v>2.3635999999999999</v>
          </cell>
        </row>
        <row r="2292">
          <cell r="K2292">
            <v>27.41</v>
          </cell>
          <cell r="Q2292">
            <v>2.3809999999999998</v>
          </cell>
        </row>
        <row r="2293">
          <cell r="K2293">
            <v>27.27</v>
          </cell>
          <cell r="Q2293">
            <v>2.3687999999999998</v>
          </cell>
        </row>
        <row r="2294">
          <cell r="K2294">
            <v>27.31</v>
          </cell>
          <cell r="Q2294">
            <v>2.3723000000000001</v>
          </cell>
        </row>
        <row r="2295">
          <cell r="K2295">
            <v>27.35</v>
          </cell>
          <cell r="Q2295">
            <v>2.3757999999999999</v>
          </cell>
        </row>
        <row r="2296">
          <cell r="K2296">
            <v>27.64</v>
          </cell>
          <cell r="Q2296">
            <v>2.4009999999999998</v>
          </cell>
        </row>
        <row r="2297">
          <cell r="K2297">
            <v>27.72</v>
          </cell>
          <cell r="Q2297">
            <v>2.4079000000000002</v>
          </cell>
        </row>
        <row r="2298">
          <cell r="K2298">
            <v>27.68</v>
          </cell>
          <cell r="Q2298">
            <v>2.4045000000000001</v>
          </cell>
        </row>
        <row r="2299">
          <cell r="K2299">
            <v>27.52</v>
          </cell>
          <cell r="Q2299">
            <v>2.3906000000000001</v>
          </cell>
        </row>
        <row r="2300">
          <cell r="K2300">
            <v>27.52</v>
          </cell>
          <cell r="Q2300">
            <v>2.3906000000000001</v>
          </cell>
        </row>
        <row r="2301">
          <cell r="K2301">
            <v>27.63</v>
          </cell>
          <cell r="Q2301">
            <v>2.4001000000000001</v>
          </cell>
        </row>
        <row r="2302">
          <cell r="K2302">
            <v>27.27</v>
          </cell>
          <cell r="Q2302">
            <v>2.3687999999999998</v>
          </cell>
        </row>
        <row r="2303">
          <cell r="K2303">
            <v>27.28</v>
          </cell>
          <cell r="Q2303">
            <v>2.3696999999999999</v>
          </cell>
        </row>
        <row r="2304">
          <cell r="K2304">
            <v>27.33</v>
          </cell>
          <cell r="Q2304">
            <v>2.3740999999999999</v>
          </cell>
        </row>
        <row r="2305">
          <cell r="K2305">
            <v>27.53</v>
          </cell>
          <cell r="Q2305">
            <v>2.3914</v>
          </cell>
        </row>
        <row r="2306">
          <cell r="K2306">
            <v>27.26</v>
          </cell>
          <cell r="Q2306">
            <v>2.3679999999999999</v>
          </cell>
        </row>
        <row r="2307">
          <cell r="K2307">
            <v>27.29</v>
          </cell>
          <cell r="Q2307">
            <v>2.3706</v>
          </cell>
        </row>
        <row r="2308">
          <cell r="K2308">
            <v>27.24</v>
          </cell>
          <cell r="Q2308">
            <v>2.3662000000000001</v>
          </cell>
        </row>
        <row r="2309">
          <cell r="K2309">
            <v>27.33</v>
          </cell>
          <cell r="Q2309">
            <v>2.3740999999999999</v>
          </cell>
        </row>
        <row r="2310">
          <cell r="K2310">
            <v>27.63</v>
          </cell>
          <cell r="Q2310">
            <v>2.4001000000000001</v>
          </cell>
        </row>
        <row r="2311">
          <cell r="K2311">
            <v>27.51</v>
          </cell>
          <cell r="Q2311">
            <v>2.3896999999999999</v>
          </cell>
        </row>
        <row r="2312">
          <cell r="K2312">
            <v>27.39</v>
          </cell>
          <cell r="Q2312">
            <v>2.3793000000000002</v>
          </cell>
        </row>
        <row r="2313">
          <cell r="K2313">
            <v>27.21</v>
          </cell>
          <cell r="Q2313">
            <v>2.3635999999999999</v>
          </cell>
        </row>
        <row r="2314">
          <cell r="K2314">
            <v>27.22</v>
          </cell>
          <cell r="Q2314">
            <v>2.3645</v>
          </cell>
        </row>
        <row r="2315">
          <cell r="K2315">
            <v>27.27</v>
          </cell>
          <cell r="Q2315">
            <v>2.3687999999999998</v>
          </cell>
        </row>
        <row r="2316">
          <cell r="K2316">
            <v>27.37</v>
          </cell>
          <cell r="Q2316">
            <v>2.3774999999999999</v>
          </cell>
        </row>
        <row r="2317">
          <cell r="K2317">
            <v>27.24</v>
          </cell>
          <cell r="Q2317">
            <v>2.3662000000000001</v>
          </cell>
        </row>
        <row r="2318">
          <cell r="K2318">
            <v>27.42</v>
          </cell>
          <cell r="Q2318">
            <v>2.3818999999999999</v>
          </cell>
        </row>
        <row r="2319">
          <cell r="K2319">
            <v>27.55</v>
          </cell>
          <cell r="Q2319">
            <v>2.3932000000000002</v>
          </cell>
        </row>
        <row r="2320">
          <cell r="K2320">
            <v>27.26</v>
          </cell>
          <cell r="Q2320">
            <v>2.3679999999999999</v>
          </cell>
        </row>
        <row r="2321">
          <cell r="K2321">
            <v>27.04</v>
          </cell>
          <cell r="Q2321">
            <v>2.3489</v>
          </cell>
        </row>
        <row r="2322">
          <cell r="K2322">
            <v>27.09</v>
          </cell>
          <cell r="Q2322">
            <v>2.3532000000000002</v>
          </cell>
        </row>
        <row r="2323">
          <cell r="K2323">
            <v>26.64</v>
          </cell>
          <cell r="Q2323">
            <v>2.3140999999999998</v>
          </cell>
        </row>
        <row r="2324">
          <cell r="K2324">
            <v>26.57</v>
          </cell>
          <cell r="Q2324">
            <v>2.3172000000000001</v>
          </cell>
        </row>
        <row r="2325">
          <cell r="K2325">
            <v>26.66</v>
          </cell>
          <cell r="Q2325">
            <v>2.3250000000000002</v>
          </cell>
        </row>
        <row r="2326">
          <cell r="K2326">
            <v>26.78</v>
          </cell>
          <cell r="Q2326">
            <v>2.3355000000000001</v>
          </cell>
        </row>
        <row r="2327">
          <cell r="K2327">
            <v>26.31</v>
          </cell>
          <cell r="Q2327">
            <v>2.2945000000000002</v>
          </cell>
        </row>
        <row r="2328">
          <cell r="K2328">
            <v>26.47</v>
          </cell>
          <cell r="Q2328">
            <v>2.3085</v>
          </cell>
        </row>
        <row r="2329">
          <cell r="K2329">
            <v>25.89</v>
          </cell>
          <cell r="Q2329">
            <v>2.2578999999999998</v>
          </cell>
        </row>
        <row r="2330">
          <cell r="K2330">
            <v>26.02</v>
          </cell>
          <cell r="Q2330">
            <v>2.2692000000000001</v>
          </cell>
        </row>
        <row r="2331">
          <cell r="K2331">
            <v>26.27</v>
          </cell>
          <cell r="Q2331">
            <v>2.2909999999999999</v>
          </cell>
        </row>
        <row r="2332">
          <cell r="K2332">
            <v>26.47</v>
          </cell>
          <cell r="Q2332">
            <v>2.3085</v>
          </cell>
        </row>
        <row r="2333">
          <cell r="K2333">
            <v>26.66</v>
          </cell>
          <cell r="Q2333">
            <v>2.3250000000000002</v>
          </cell>
        </row>
        <row r="2334">
          <cell r="K2334">
            <v>26.77</v>
          </cell>
          <cell r="Q2334">
            <v>2.3346</v>
          </cell>
        </row>
        <row r="2335">
          <cell r="K2335">
            <v>27.04</v>
          </cell>
          <cell r="Q2335">
            <v>2.3582000000000001</v>
          </cell>
        </row>
        <row r="2336">
          <cell r="K2336">
            <v>27.24</v>
          </cell>
          <cell r="Q2336">
            <v>2.3755999999999999</v>
          </cell>
        </row>
        <row r="2337">
          <cell r="K2337">
            <v>27.14</v>
          </cell>
          <cell r="Q2337">
            <v>2.3668999999999998</v>
          </cell>
        </row>
        <row r="2338">
          <cell r="K2338">
            <v>26.85</v>
          </cell>
          <cell r="Q2338">
            <v>2.3416000000000001</v>
          </cell>
        </row>
        <row r="2339">
          <cell r="K2339">
            <v>26.63</v>
          </cell>
          <cell r="Q2339">
            <v>2.3224</v>
          </cell>
        </row>
        <row r="2340">
          <cell r="K2340">
            <v>26.26</v>
          </cell>
          <cell r="Q2340">
            <v>2.2900999999999998</v>
          </cell>
        </row>
        <row r="2341">
          <cell r="K2341">
            <v>25.75</v>
          </cell>
          <cell r="Q2341">
            <v>2.2456999999999998</v>
          </cell>
        </row>
        <row r="2342">
          <cell r="K2342">
            <v>25.95</v>
          </cell>
          <cell r="Q2342">
            <v>2.2631000000000001</v>
          </cell>
        </row>
        <row r="2343">
          <cell r="K2343">
            <v>26.1</v>
          </cell>
          <cell r="Q2343">
            <v>2.2761999999999998</v>
          </cell>
        </row>
        <row r="2344">
          <cell r="K2344">
            <v>26.26</v>
          </cell>
          <cell r="Q2344">
            <v>2.2900999999999998</v>
          </cell>
        </row>
        <row r="2345">
          <cell r="K2345">
            <v>26.12</v>
          </cell>
          <cell r="Q2345">
            <v>2.2778999999999998</v>
          </cell>
        </row>
        <row r="2346">
          <cell r="K2346">
            <v>26.1</v>
          </cell>
          <cell r="Q2346">
            <v>2.2761999999999998</v>
          </cell>
        </row>
        <row r="2347">
          <cell r="K2347">
            <v>25.87</v>
          </cell>
          <cell r="Q2347">
            <v>2.2561</v>
          </cell>
        </row>
        <row r="2348">
          <cell r="K2348">
            <v>25.9</v>
          </cell>
          <cell r="Q2348">
            <v>2.2587000000000002</v>
          </cell>
        </row>
        <row r="2349">
          <cell r="K2349">
            <v>26.1</v>
          </cell>
          <cell r="Q2349">
            <v>2.2761999999999998</v>
          </cell>
        </row>
        <row r="2350">
          <cell r="K2350">
            <v>26.03</v>
          </cell>
          <cell r="Q2350">
            <v>2.2700999999999998</v>
          </cell>
        </row>
        <row r="2351">
          <cell r="K2351">
            <v>25.79</v>
          </cell>
          <cell r="Q2351">
            <v>2.2492000000000001</v>
          </cell>
        </row>
        <row r="2352">
          <cell r="K2352">
            <v>26.24</v>
          </cell>
          <cell r="Q2352">
            <v>2.2884000000000002</v>
          </cell>
        </row>
        <row r="2353">
          <cell r="K2353">
            <v>25.71</v>
          </cell>
          <cell r="Q2353">
            <v>2.2422</v>
          </cell>
        </row>
        <row r="2354">
          <cell r="K2354">
            <v>25.86</v>
          </cell>
          <cell r="Q2354">
            <v>2.2553000000000001</v>
          </cell>
        </row>
        <row r="2355">
          <cell r="K2355">
            <v>25.79</v>
          </cell>
          <cell r="Q2355">
            <v>2.2492000000000001</v>
          </cell>
        </row>
        <row r="2356">
          <cell r="K2356">
            <v>26.08</v>
          </cell>
          <cell r="Q2356">
            <v>2.2744</v>
          </cell>
        </row>
        <row r="2357">
          <cell r="K2357">
            <v>26.21</v>
          </cell>
          <cell r="Q2357">
            <v>2.2858000000000001</v>
          </cell>
        </row>
        <row r="2358">
          <cell r="K2358">
            <v>26.07</v>
          </cell>
          <cell r="Q2358">
            <v>2.2736000000000001</v>
          </cell>
        </row>
        <row r="2359">
          <cell r="K2359">
            <v>25.73</v>
          </cell>
          <cell r="Q2359">
            <v>2.2439</v>
          </cell>
        </row>
        <row r="2360">
          <cell r="K2360">
            <v>25.19</v>
          </cell>
          <cell r="Q2360">
            <v>2.1968000000000001</v>
          </cell>
        </row>
        <row r="2361">
          <cell r="K2361">
            <v>24.59</v>
          </cell>
          <cell r="Q2361">
            <v>2.1444999999999999</v>
          </cell>
        </row>
        <row r="2362">
          <cell r="K2362">
            <v>23.87</v>
          </cell>
          <cell r="Q2362">
            <v>2.0817000000000001</v>
          </cell>
        </row>
        <row r="2363">
          <cell r="K2363">
            <v>23.27</v>
          </cell>
          <cell r="Q2363">
            <v>2.0293999999999999</v>
          </cell>
        </row>
        <row r="2364">
          <cell r="K2364">
            <v>24.01</v>
          </cell>
          <cell r="Q2364">
            <v>2.0939000000000001</v>
          </cell>
        </row>
        <row r="2365">
          <cell r="K2365">
            <v>25.01</v>
          </cell>
          <cell r="Q2365">
            <v>2.1810999999999998</v>
          </cell>
        </row>
        <row r="2366">
          <cell r="K2366">
            <v>25.16</v>
          </cell>
          <cell r="Q2366">
            <v>2.1941999999999999</v>
          </cell>
        </row>
        <row r="2367">
          <cell r="K2367">
            <v>24.82</v>
          </cell>
          <cell r="Q2367">
            <v>2.1646000000000001</v>
          </cell>
        </row>
        <row r="2368">
          <cell r="K2368">
            <v>23.88</v>
          </cell>
          <cell r="Q2368">
            <v>2.0825999999999998</v>
          </cell>
        </row>
        <row r="2369">
          <cell r="K2369">
            <v>24.57</v>
          </cell>
          <cell r="Q2369">
            <v>2.1427999999999998</v>
          </cell>
        </row>
        <row r="2370">
          <cell r="K2370">
            <v>24.51</v>
          </cell>
          <cell r="Q2370">
            <v>2.1375000000000002</v>
          </cell>
        </row>
        <row r="2371">
          <cell r="K2371">
            <v>24</v>
          </cell>
          <cell r="Q2371">
            <v>2.093</v>
          </cell>
        </row>
        <row r="2372">
          <cell r="K2372">
            <v>24.96</v>
          </cell>
          <cell r="Q2372">
            <v>2.1768000000000001</v>
          </cell>
        </row>
        <row r="2373">
          <cell r="K2373">
            <v>24.55</v>
          </cell>
          <cell r="Q2373">
            <v>2.141</v>
          </cell>
        </row>
        <row r="2374">
          <cell r="K2374">
            <v>24.68</v>
          </cell>
          <cell r="Q2374">
            <v>2.1522999999999999</v>
          </cell>
        </row>
        <row r="2375">
          <cell r="K2375">
            <v>24.95</v>
          </cell>
          <cell r="Q2375">
            <v>2.1758999999999999</v>
          </cell>
        </row>
        <row r="2376">
          <cell r="K2376">
            <v>24.77</v>
          </cell>
          <cell r="Q2376">
            <v>2.1602000000000001</v>
          </cell>
        </row>
        <row r="2377">
          <cell r="K2377">
            <v>25.3</v>
          </cell>
          <cell r="Q2377">
            <v>2.2063999999999999</v>
          </cell>
        </row>
        <row r="2378">
          <cell r="K2378">
            <v>25.93</v>
          </cell>
          <cell r="Q2378">
            <v>2.2614000000000001</v>
          </cell>
        </row>
        <row r="2379">
          <cell r="K2379">
            <v>25.35</v>
          </cell>
          <cell r="Q2379">
            <v>2.2107999999999999</v>
          </cell>
        </row>
        <row r="2380">
          <cell r="K2380">
            <v>24.8</v>
          </cell>
          <cell r="Q2380">
            <v>2.1627999999999998</v>
          </cell>
        </row>
        <row r="2381">
          <cell r="K2381">
            <v>25.09</v>
          </cell>
          <cell r="Q2381">
            <v>2.1880999999999999</v>
          </cell>
        </row>
        <row r="2382">
          <cell r="K2382">
            <v>25.11</v>
          </cell>
          <cell r="Q2382">
            <v>2.1898</v>
          </cell>
        </row>
        <row r="2383">
          <cell r="K2383">
            <v>25.14</v>
          </cell>
          <cell r="Q2383">
            <v>2.1924999999999999</v>
          </cell>
        </row>
        <row r="2384">
          <cell r="K2384">
            <v>24.91</v>
          </cell>
          <cell r="Q2384">
            <v>2.1724000000000001</v>
          </cell>
        </row>
        <row r="2385">
          <cell r="K2385">
            <v>24.92</v>
          </cell>
          <cell r="Q2385">
            <v>2.1732999999999998</v>
          </cell>
        </row>
        <row r="2386">
          <cell r="K2386">
            <v>24.31</v>
          </cell>
          <cell r="Q2386">
            <v>2.1200999999999999</v>
          </cell>
        </row>
        <row r="2387">
          <cell r="K2387">
            <v>24.57</v>
          </cell>
          <cell r="Q2387">
            <v>2.1427999999999998</v>
          </cell>
        </row>
        <row r="2388">
          <cell r="K2388">
            <v>25.22</v>
          </cell>
          <cell r="Q2388">
            <v>2.2092000000000001</v>
          </cell>
        </row>
        <row r="2389">
          <cell r="K2389">
            <v>25.19</v>
          </cell>
          <cell r="Q2389">
            <v>2.2065999999999999</v>
          </cell>
        </row>
        <row r="2390">
          <cell r="K2390">
            <v>25.47</v>
          </cell>
          <cell r="Q2390">
            <v>2.2311000000000001</v>
          </cell>
        </row>
        <row r="2391">
          <cell r="K2391">
            <v>26.82</v>
          </cell>
          <cell r="Q2391">
            <v>2.3494000000000002</v>
          </cell>
        </row>
        <row r="2392">
          <cell r="K2392">
            <v>27.29</v>
          </cell>
          <cell r="Q2392">
            <v>2.3906000000000001</v>
          </cell>
        </row>
        <row r="2393">
          <cell r="K2393">
            <v>27.77</v>
          </cell>
          <cell r="Q2393">
            <v>2.4325999999999999</v>
          </cell>
        </row>
        <row r="2394">
          <cell r="K2394">
            <v>28.03</v>
          </cell>
          <cell r="Q2394">
            <v>2.4554</v>
          </cell>
        </row>
        <row r="2395">
          <cell r="K2395">
            <v>28.07</v>
          </cell>
          <cell r="Q2395">
            <v>2.4588999999999999</v>
          </cell>
        </row>
        <row r="2396">
          <cell r="K2396">
            <v>28.09</v>
          </cell>
          <cell r="Q2396">
            <v>2.4607000000000001</v>
          </cell>
        </row>
        <row r="2397">
          <cell r="K2397">
            <v>27.87</v>
          </cell>
          <cell r="Q2397">
            <v>2.4413999999999998</v>
          </cell>
        </row>
        <row r="2398">
          <cell r="K2398">
            <v>27.6</v>
          </cell>
          <cell r="Q2398">
            <v>2.4177</v>
          </cell>
        </row>
        <row r="2399">
          <cell r="K2399">
            <v>28.03</v>
          </cell>
          <cell r="Q2399">
            <v>2.4554</v>
          </cell>
        </row>
        <row r="2400">
          <cell r="K2400">
            <v>28.98</v>
          </cell>
          <cell r="Q2400">
            <v>2.5386000000000002</v>
          </cell>
        </row>
        <row r="2401">
          <cell r="K2401">
            <v>28.99</v>
          </cell>
          <cell r="Q2401">
            <v>2.5394999999999999</v>
          </cell>
        </row>
        <row r="2402">
          <cell r="K2402">
            <v>28.78</v>
          </cell>
          <cell r="Q2402">
            <v>2.5211000000000001</v>
          </cell>
        </row>
        <row r="2403">
          <cell r="K2403">
            <v>28.85</v>
          </cell>
          <cell r="Q2403">
            <v>2.5272000000000001</v>
          </cell>
        </row>
        <row r="2404">
          <cell r="K2404">
            <v>29.58</v>
          </cell>
          <cell r="Q2404">
            <v>2.5912000000000002</v>
          </cell>
        </row>
        <row r="2405">
          <cell r="K2405">
            <v>29.51</v>
          </cell>
          <cell r="Q2405">
            <v>2.585</v>
          </cell>
        </row>
        <row r="2406">
          <cell r="K2406">
            <v>29.55</v>
          </cell>
          <cell r="Q2406">
            <v>2.5884999999999998</v>
          </cell>
        </row>
        <row r="2407">
          <cell r="K2407">
            <v>29.46</v>
          </cell>
          <cell r="Q2407">
            <v>2.5807000000000002</v>
          </cell>
        </row>
        <row r="2408">
          <cell r="K2408">
            <v>29.39</v>
          </cell>
          <cell r="Q2408">
            <v>2.5745</v>
          </cell>
        </row>
        <row r="2409">
          <cell r="K2409">
            <v>29.34</v>
          </cell>
          <cell r="Q2409">
            <v>2.5701999999999998</v>
          </cell>
        </row>
        <row r="2410">
          <cell r="K2410">
            <v>28.92</v>
          </cell>
          <cell r="Q2410">
            <v>2.5333999999999999</v>
          </cell>
        </row>
        <row r="2411">
          <cell r="K2411">
            <v>29.4</v>
          </cell>
          <cell r="Q2411">
            <v>2.5754000000000001</v>
          </cell>
        </row>
        <row r="2412">
          <cell r="K2412">
            <v>29.59</v>
          </cell>
          <cell r="Q2412">
            <v>2.5920999999999998</v>
          </cell>
        </row>
        <row r="2413">
          <cell r="K2413">
            <v>29.54</v>
          </cell>
          <cell r="Q2413">
            <v>2.5876999999999999</v>
          </cell>
        </row>
        <row r="2414">
          <cell r="K2414">
            <v>29.64</v>
          </cell>
          <cell r="Q2414">
            <v>2.5964</v>
          </cell>
        </row>
        <row r="2415">
          <cell r="K2415">
            <v>29.92</v>
          </cell>
          <cell r="Q2415">
            <v>2.621</v>
          </cell>
        </row>
        <row r="2416">
          <cell r="K2416">
            <v>29.75</v>
          </cell>
          <cell r="Q2416">
            <v>2.6061000000000001</v>
          </cell>
        </row>
        <row r="2417">
          <cell r="K2417">
            <v>30.12</v>
          </cell>
          <cell r="Q2417">
            <v>2.6385000000000001</v>
          </cell>
        </row>
        <row r="2418">
          <cell r="K2418">
            <v>30.67</v>
          </cell>
          <cell r="Q2418">
            <v>2.6867000000000001</v>
          </cell>
        </row>
        <row r="2419">
          <cell r="K2419">
            <v>30.16</v>
          </cell>
          <cell r="Q2419">
            <v>2.6419999999999999</v>
          </cell>
        </row>
        <row r="2420">
          <cell r="K2420">
            <v>30.28</v>
          </cell>
          <cell r="Q2420">
            <v>2.6524999999999999</v>
          </cell>
        </row>
        <row r="2421">
          <cell r="K2421">
            <v>30.36</v>
          </cell>
          <cell r="Q2421">
            <v>2.6595</v>
          </cell>
        </row>
        <row r="2422">
          <cell r="K2422">
            <v>30.32</v>
          </cell>
          <cell r="Q2422">
            <v>2.6560000000000001</v>
          </cell>
        </row>
        <row r="2423">
          <cell r="K2423">
            <v>30.52</v>
          </cell>
          <cell r="Q2423">
            <v>2.6735000000000002</v>
          </cell>
        </row>
        <row r="2424">
          <cell r="K2424">
            <v>30.27</v>
          </cell>
          <cell r="Q2424">
            <v>2.6516000000000002</v>
          </cell>
        </row>
        <row r="2425">
          <cell r="K2425">
            <v>30.66</v>
          </cell>
          <cell r="Q2425">
            <v>2.6858</v>
          </cell>
        </row>
        <row r="2426">
          <cell r="K2426">
            <v>30.59</v>
          </cell>
          <cell r="Q2426">
            <v>2.6797</v>
          </cell>
        </row>
        <row r="2427">
          <cell r="K2427">
            <v>30.66</v>
          </cell>
          <cell r="Q2427">
            <v>2.6858</v>
          </cell>
        </row>
        <row r="2428">
          <cell r="K2428">
            <v>30.36</v>
          </cell>
          <cell r="Q2428">
            <v>2.6595</v>
          </cell>
        </row>
        <row r="2429">
          <cell r="K2429">
            <v>30.36</v>
          </cell>
          <cell r="Q2429">
            <v>2.6595</v>
          </cell>
        </row>
        <row r="2430">
          <cell r="K2430">
            <v>29.94</v>
          </cell>
          <cell r="Q2430">
            <v>2.6227</v>
          </cell>
        </row>
        <row r="2431">
          <cell r="K2431">
            <v>30.17</v>
          </cell>
          <cell r="Q2431">
            <v>2.6429</v>
          </cell>
        </row>
        <row r="2432">
          <cell r="K2432">
            <v>29.97</v>
          </cell>
          <cell r="Q2432">
            <v>2.6253000000000002</v>
          </cell>
        </row>
        <row r="2433">
          <cell r="K2433">
            <v>30.03</v>
          </cell>
          <cell r="Q2433">
            <v>2.6305999999999998</v>
          </cell>
        </row>
        <row r="2434">
          <cell r="K2434">
            <v>30.49</v>
          </cell>
          <cell r="Q2434">
            <v>2.6709000000000001</v>
          </cell>
        </row>
        <row r="2435">
          <cell r="K2435">
            <v>30.37</v>
          </cell>
          <cell r="Q2435">
            <v>2.6604000000000001</v>
          </cell>
        </row>
        <row r="2436">
          <cell r="K2436">
            <v>30.19</v>
          </cell>
          <cell r="Q2436">
            <v>2.6446000000000001</v>
          </cell>
        </row>
        <row r="2437">
          <cell r="K2437">
            <v>30.47</v>
          </cell>
          <cell r="Q2437">
            <v>2.6690999999999998</v>
          </cell>
        </row>
        <row r="2438">
          <cell r="K2438">
            <v>30.65</v>
          </cell>
          <cell r="Q2438">
            <v>2.6848999999999998</v>
          </cell>
        </row>
        <row r="2439">
          <cell r="K2439">
            <v>30.26</v>
          </cell>
          <cell r="Q2439">
            <v>2.6507000000000001</v>
          </cell>
        </row>
        <row r="2440">
          <cell r="K2440">
            <v>30.26</v>
          </cell>
          <cell r="Q2440">
            <v>2.6507000000000001</v>
          </cell>
        </row>
        <row r="2441">
          <cell r="K2441">
            <v>30.32</v>
          </cell>
          <cell r="Q2441">
            <v>2.6560000000000001</v>
          </cell>
        </row>
        <row r="2442">
          <cell r="K2442">
            <v>30.98</v>
          </cell>
          <cell r="Q2442">
            <v>2.7138</v>
          </cell>
        </row>
        <row r="2443">
          <cell r="K2443">
            <v>30.55</v>
          </cell>
          <cell r="Q2443">
            <v>2.6760999999999999</v>
          </cell>
        </row>
        <row r="2444">
          <cell r="K2444">
            <v>30.28</v>
          </cell>
          <cell r="Q2444">
            <v>2.6524999999999999</v>
          </cell>
        </row>
        <row r="2445">
          <cell r="K2445">
            <v>30.4</v>
          </cell>
          <cell r="Q2445">
            <v>2.6629999999999998</v>
          </cell>
        </row>
        <row r="2446">
          <cell r="K2446">
            <v>30.49</v>
          </cell>
          <cell r="Q2446">
            <v>2.6709000000000001</v>
          </cell>
        </row>
        <row r="2447">
          <cell r="K2447">
            <v>30.95</v>
          </cell>
          <cell r="Q2447">
            <v>2.7111999999999998</v>
          </cell>
        </row>
        <row r="2448">
          <cell r="K2448">
            <v>30.83</v>
          </cell>
          <cell r="Q2448">
            <v>2.7006999999999999</v>
          </cell>
        </row>
        <row r="2449">
          <cell r="K2449">
            <v>30.9</v>
          </cell>
          <cell r="Q2449">
            <v>2.7067999999999999</v>
          </cell>
        </row>
        <row r="2450">
          <cell r="K2450">
            <v>31.28</v>
          </cell>
          <cell r="Q2450">
            <v>2.7401</v>
          </cell>
        </row>
        <row r="2451">
          <cell r="K2451">
            <v>31.05</v>
          </cell>
          <cell r="Q2451">
            <v>2.7199</v>
          </cell>
        </row>
        <row r="2452">
          <cell r="K2452">
            <v>31.15</v>
          </cell>
          <cell r="Q2452">
            <v>2.6383000000000001</v>
          </cell>
        </row>
        <row r="2453">
          <cell r="K2453">
            <v>30.71</v>
          </cell>
          <cell r="Q2453">
            <v>2.601</v>
          </cell>
        </row>
        <row r="2454">
          <cell r="K2454">
            <v>30.74</v>
          </cell>
          <cell r="Q2454">
            <v>2.6036000000000001</v>
          </cell>
        </row>
        <row r="2455">
          <cell r="K2455">
            <v>30.25</v>
          </cell>
          <cell r="Q2455">
            <v>2.5621</v>
          </cell>
        </row>
        <row r="2456">
          <cell r="K2456">
            <v>28.97</v>
          </cell>
          <cell r="Q2456">
            <v>2.4535999999999998</v>
          </cell>
        </row>
        <row r="2457">
          <cell r="K2457">
            <v>28.45</v>
          </cell>
          <cell r="Q2457">
            <v>2.4096000000000002</v>
          </cell>
        </row>
        <row r="2458">
          <cell r="K2458">
            <v>28.58</v>
          </cell>
          <cell r="Q2458">
            <v>2.4205999999999999</v>
          </cell>
        </row>
        <row r="2459">
          <cell r="K2459">
            <v>28.64</v>
          </cell>
          <cell r="Q2459">
            <v>2.4257</v>
          </cell>
        </row>
        <row r="2460">
          <cell r="K2460">
            <v>28.24</v>
          </cell>
          <cell r="Q2460">
            <v>2.3917999999999999</v>
          </cell>
        </row>
        <row r="2461">
          <cell r="K2461">
            <v>29.06</v>
          </cell>
          <cell r="Q2461">
            <v>2.4613</v>
          </cell>
        </row>
        <row r="2462">
          <cell r="K2462">
            <v>28.49</v>
          </cell>
          <cell r="Q2462">
            <v>2.4129999999999998</v>
          </cell>
        </row>
        <row r="2463">
          <cell r="K2463">
            <v>28.49</v>
          </cell>
          <cell r="Q2463">
            <v>2.4129999999999998</v>
          </cell>
        </row>
        <row r="2464">
          <cell r="K2464">
            <v>28</v>
          </cell>
          <cell r="Q2464">
            <v>2.3715000000000002</v>
          </cell>
        </row>
        <row r="2465">
          <cell r="K2465">
            <v>28.59</v>
          </cell>
          <cell r="Q2465">
            <v>2.4215</v>
          </cell>
        </row>
        <row r="2466">
          <cell r="K2466">
            <v>28.24</v>
          </cell>
          <cell r="Q2466">
            <v>2.3917999999999999</v>
          </cell>
        </row>
        <row r="2467">
          <cell r="K2467">
            <v>28.04</v>
          </cell>
          <cell r="Q2467">
            <v>2.3748999999999998</v>
          </cell>
        </row>
        <row r="2468">
          <cell r="K2468">
            <v>28.31</v>
          </cell>
          <cell r="Q2468">
            <v>2.3976999999999999</v>
          </cell>
        </row>
        <row r="2469">
          <cell r="K2469">
            <v>28</v>
          </cell>
          <cell r="Q2469">
            <v>2.3715000000000002</v>
          </cell>
        </row>
        <row r="2470">
          <cell r="K2470">
            <v>28.21</v>
          </cell>
          <cell r="Q2470">
            <v>2.3893</v>
          </cell>
        </row>
        <row r="2471">
          <cell r="K2471">
            <v>29.1</v>
          </cell>
          <cell r="Q2471">
            <v>2.4647000000000001</v>
          </cell>
        </row>
        <row r="2472">
          <cell r="K2472">
            <v>28.64</v>
          </cell>
          <cell r="Q2472">
            <v>2.4257</v>
          </cell>
        </row>
        <row r="2473">
          <cell r="K2473">
            <v>28.24</v>
          </cell>
          <cell r="Q2473">
            <v>2.3917999999999999</v>
          </cell>
        </row>
        <row r="2474">
          <cell r="K2474">
            <v>28.67</v>
          </cell>
          <cell r="Q2474">
            <v>2.4281999999999999</v>
          </cell>
        </row>
        <row r="2475">
          <cell r="K2475">
            <v>29.18</v>
          </cell>
          <cell r="Q2475">
            <v>2.4714</v>
          </cell>
        </row>
        <row r="2476">
          <cell r="K2476">
            <v>28.54</v>
          </cell>
          <cell r="Q2476">
            <v>2.4171999999999998</v>
          </cell>
        </row>
        <row r="2477">
          <cell r="K2477">
            <v>28.17</v>
          </cell>
          <cell r="Q2477">
            <v>2.3858999999999999</v>
          </cell>
        </row>
        <row r="2478">
          <cell r="K2478">
            <v>28.28</v>
          </cell>
          <cell r="Q2478">
            <v>2.3952</v>
          </cell>
        </row>
        <row r="2479">
          <cell r="K2479">
            <v>28.3</v>
          </cell>
          <cell r="Q2479">
            <v>2.3969</v>
          </cell>
        </row>
        <row r="2480">
          <cell r="K2480">
            <v>27.45</v>
          </cell>
          <cell r="Q2480">
            <v>2.3249</v>
          </cell>
        </row>
        <row r="2481">
          <cell r="K2481">
            <v>28.26</v>
          </cell>
          <cell r="Q2481">
            <v>2.3935</v>
          </cell>
        </row>
        <row r="2482">
          <cell r="K2482">
            <v>28.86</v>
          </cell>
          <cell r="Q2482">
            <v>2.4443000000000001</v>
          </cell>
        </row>
        <row r="2483">
          <cell r="K2483">
            <v>29.34</v>
          </cell>
          <cell r="Q2483">
            <v>2.4849999999999999</v>
          </cell>
        </row>
        <row r="2484">
          <cell r="K2484">
            <v>29.08</v>
          </cell>
          <cell r="Q2484">
            <v>2.4630000000000001</v>
          </cell>
        </row>
        <row r="2485">
          <cell r="K2485">
            <v>29.02</v>
          </cell>
          <cell r="Q2485">
            <v>2.4579</v>
          </cell>
        </row>
        <row r="2486">
          <cell r="K2486">
            <v>29.41</v>
          </cell>
          <cell r="Q2486">
            <v>2.4908999999999999</v>
          </cell>
        </row>
        <row r="2487">
          <cell r="K2487">
            <v>29.22</v>
          </cell>
          <cell r="Q2487">
            <v>2.4748000000000001</v>
          </cell>
        </row>
        <row r="2488">
          <cell r="K2488">
            <v>28.96</v>
          </cell>
          <cell r="Q2488">
            <v>2.4527999999999999</v>
          </cell>
        </row>
        <row r="2489">
          <cell r="K2489">
            <v>29.23</v>
          </cell>
          <cell r="Q2489">
            <v>2.4756999999999998</v>
          </cell>
        </row>
        <row r="2490">
          <cell r="K2490">
            <v>29.4</v>
          </cell>
          <cell r="Q2490">
            <v>2.4901</v>
          </cell>
        </row>
        <row r="2491">
          <cell r="K2491">
            <v>29.14</v>
          </cell>
          <cell r="Q2491">
            <v>2.468</v>
          </cell>
        </row>
        <row r="2492">
          <cell r="K2492">
            <v>29.88</v>
          </cell>
          <cell r="Q2492">
            <v>2.5306999999999999</v>
          </cell>
        </row>
        <row r="2493">
          <cell r="K2493">
            <v>30.18</v>
          </cell>
          <cell r="Q2493">
            <v>2.5560999999999998</v>
          </cell>
        </row>
        <row r="2494">
          <cell r="K2494">
            <v>30.22</v>
          </cell>
          <cell r="Q2494">
            <v>2.5594999999999999</v>
          </cell>
        </row>
        <row r="2495">
          <cell r="K2495">
            <v>30.46</v>
          </cell>
          <cell r="Q2495">
            <v>2.5798000000000001</v>
          </cell>
        </row>
        <row r="2496">
          <cell r="K2496">
            <v>30.29</v>
          </cell>
          <cell r="Q2496">
            <v>2.5653999999999999</v>
          </cell>
        </row>
        <row r="2497">
          <cell r="K2497">
            <v>30.06</v>
          </cell>
          <cell r="Q2497">
            <v>2.5459999999999998</v>
          </cell>
        </row>
        <row r="2498">
          <cell r="K2498">
            <v>30.05</v>
          </cell>
          <cell r="Q2498">
            <v>2.5451000000000001</v>
          </cell>
        </row>
        <row r="2499">
          <cell r="K2499">
            <v>29.94</v>
          </cell>
          <cell r="Q2499">
            <v>2.5358000000000001</v>
          </cell>
        </row>
        <row r="2500">
          <cell r="K2500">
            <v>30.34</v>
          </cell>
          <cell r="Q2500">
            <v>2.5697000000000001</v>
          </cell>
        </row>
        <row r="2501">
          <cell r="K2501">
            <v>30.27</v>
          </cell>
          <cell r="Q2501">
            <v>2.5638000000000001</v>
          </cell>
        </row>
        <row r="2502">
          <cell r="K2502">
            <v>30.28</v>
          </cell>
          <cell r="Q2502">
            <v>2.5646</v>
          </cell>
        </row>
        <row r="2503">
          <cell r="K2503">
            <v>30.17</v>
          </cell>
          <cell r="Q2503">
            <v>2.5552999999999999</v>
          </cell>
        </row>
        <row r="2504">
          <cell r="K2504">
            <v>30.96</v>
          </cell>
          <cell r="Q2504">
            <v>2.6221999999999999</v>
          </cell>
        </row>
        <row r="2505">
          <cell r="K2505">
            <v>30.92</v>
          </cell>
          <cell r="Q2505">
            <v>2.6187999999999998</v>
          </cell>
        </row>
        <row r="2506">
          <cell r="K2506">
            <v>31.09</v>
          </cell>
          <cell r="Q2506">
            <v>2.6332</v>
          </cell>
        </row>
        <row r="2507">
          <cell r="K2507">
            <v>31.06</v>
          </cell>
          <cell r="Q2507">
            <v>2.6307</v>
          </cell>
        </row>
        <row r="2508">
          <cell r="K2508">
            <v>31.07</v>
          </cell>
          <cell r="Q2508">
            <v>2.6315</v>
          </cell>
        </row>
        <row r="2509">
          <cell r="K2509">
            <v>31.11</v>
          </cell>
          <cell r="Q2509">
            <v>2.6349</v>
          </cell>
        </row>
        <row r="2510">
          <cell r="K2510">
            <v>31.49</v>
          </cell>
          <cell r="Q2510">
            <v>2.6671</v>
          </cell>
        </row>
        <row r="2511">
          <cell r="K2511">
            <v>31.48</v>
          </cell>
          <cell r="Q2511">
            <v>2.6661999999999999</v>
          </cell>
        </row>
        <row r="2512">
          <cell r="K2512">
            <v>31.83</v>
          </cell>
          <cell r="Q2512">
            <v>2.6959</v>
          </cell>
        </row>
        <row r="2513">
          <cell r="K2513">
            <v>31.79</v>
          </cell>
          <cell r="Q2513">
            <v>2.6924999999999999</v>
          </cell>
        </row>
        <row r="2514">
          <cell r="K2514">
            <v>31.93</v>
          </cell>
          <cell r="Q2514">
            <v>2.7042999999999999</v>
          </cell>
        </row>
        <row r="2515">
          <cell r="K2515">
            <v>31.23</v>
          </cell>
          <cell r="Q2515">
            <v>2.6450999999999998</v>
          </cell>
        </row>
        <row r="2516">
          <cell r="K2516">
            <v>30.93</v>
          </cell>
          <cell r="Q2516">
            <v>2.6196907780999998</v>
          </cell>
        </row>
      </sheetData>
      <sheetData sheetId="19" refreshError="1"/>
      <sheetData sheetId="20"/>
      <sheetData sheetId="2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Model"/>
      <sheetName val="Company Analysis"/>
      <sheetName val="Graphing Data"/>
      <sheetName val="Revenue History"/>
      <sheetName val="Revenue Chart"/>
      <sheetName val="HON OCP Chart"/>
      <sheetName val="EBIT vs OCP Chart"/>
      <sheetName val="Industrials OCP"/>
      <sheetName val="Profit History"/>
      <sheetName val="Profit Chart"/>
      <sheetName val="Adjusted ECF to OCP Chart"/>
      <sheetName val="ECF to OCP Chart"/>
      <sheetName val="ECF Breakdown Chart"/>
      <sheetName val="FCFO Chart"/>
      <sheetName val="Investment Efficacy Chart"/>
      <sheetName val="Valuation Histogram"/>
      <sheetName val="Histogram Data"/>
      <sheetName val="GDP Data"/>
      <sheetName val="Disclaimer"/>
      <sheetName val="PSW_Sheet"/>
      <sheetName val="_SSC"/>
      <sheetName val="_Options"/>
      <sheetName val="Framework Integrated Valuation "/>
    </sheetNames>
    <sheetDataSet>
      <sheetData sheetId="0"/>
      <sheetData sheetId="1"/>
      <sheetData sheetId="2"/>
      <sheetData sheetId="3"/>
      <sheetData sheetId="4"/>
      <sheetData sheetId="5"/>
      <sheetData sheetId="6"/>
      <sheetData sheetId="7">
        <row r="2">
          <cell r="B2">
            <v>2012</v>
          </cell>
          <cell r="C2">
            <v>2013</v>
          </cell>
          <cell r="D2">
            <v>2014</v>
          </cell>
          <cell r="E2">
            <v>2015</v>
          </cell>
          <cell r="F2">
            <v>2016</v>
          </cell>
        </row>
        <row r="7">
          <cell r="B7">
            <v>15489.18</v>
          </cell>
          <cell r="C7">
            <v>11755.02</v>
          </cell>
          <cell r="D7">
            <v>12612.84</v>
          </cell>
          <cell r="E7">
            <v>13831.54</v>
          </cell>
          <cell r="F7">
            <v>27311.06</v>
          </cell>
        </row>
        <row r="28">
          <cell r="A28" t="str">
            <v>Operating Profits</v>
          </cell>
          <cell r="B28">
            <v>14067</v>
          </cell>
          <cell r="C28">
            <v>15487</v>
          </cell>
          <cell r="D28">
            <v>16220</v>
          </cell>
          <cell r="E28">
            <v>17764</v>
          </cell>
          <cell r="F28">
            <v>17966</v>
          </cell>
        </row>
        <row r="31">
          <cell r="I31" t="str">
            <v>Honeywell OCP (LHS)</v>
          </cell>
          <cell r="J31" t="str">
            <v>Honeywell OCP Margin (RHS)</v>
          </cell>
        </row>
        <row r="32">
          <cell r="H32">
            <v>2013</v>
          </cell>
          <cell r="I32">
            <v>3331.1482000000001</v>
          </cell>
          <cell r="J32">
            <v>8.5294000000000009E-2</v>
          </cell>
        </row>
        <row r="33">
          <cell r="H33">
            <v>2014</v>
          </cell>
          <cell r="I33">
            <v>4149.0099</v>
          </cell>
          <cell r="J33">
            <v>0.10293799999999999</v>
          </cell>
        </row>
        <row r="34">
          <cell r="H34">
            <v>2015</v>
          </cell>
          <cell r="I34">
            <v>4629.5585000000001</v>
          </cell>
          <cell r="J34">
            <v>0.11999599999999999</v>
          </cell>
        </row>
        <row r="35">
          <cell r="H35">
            <v>2016</v>
          </cell>
          <cell r="I35">
            <v>4446.6315999999997</v>
          </cell>
          <cell r="J35">
            <v>0.11314</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145"/>
  <sheetViews>
    <sheetView showGridLines="0" tabSelected="1" zoomScaleNormal="100" workbookViewId="0">
      <selection activeCell="I18" sqref="I18"/>
    </sheetView>
  </sheetViews>
  <sheetFormatPr defaultRowHeight="15"/>
  <cols>
    <col min="1" max="1" width="38.7109375" bestFit="1" customWidth="1"/>
    <col min="2" max="7" width="11.7109375" customWidth="1"/>
    <col min="8" max="9" width="10.5703125" bestFit="1" customWidth="1"/>
    <col min="10" max="10" width="11.42578125" customWidth="1"/>
    <col min="11" max="11" width="10.5703125" bestFit="1" customWidth="1"/>
    <col min="12" max="13" width="9.5703125" bestFit="1" customWidth="1"/>
    <col min="14" max="14" width="10.5703125" bestFit="1" customWidth="1"/>
    <col min="15" max="15" width="11.5703125" bestFit="1" customWidth="1"/>
  </cols>
  <sheetData>
    <row r="1" spans="1:13" ht="15.75" thickBot="1">
      <c r="A1" s="149" t="s">
        <v>61</v>
      </c>
      <c r="B1" s="149"/>
      <c r="C1" s="149"/>
      <c r="D1" s="149"/>
      <c r="E1" s="149"/>
      <c r="F1" s="149"/>
      <c r="G1" s="149"/>
      <c r="I1" s="158" t="s">
        <v>51</v>
      </c>
      <c r="J1" s="159"/>
      <c r="K1" s="91" t="s">
        <v>58</v>
      </c>
      <c r="L1" s="63" t="s">
        <v>108</v>
      </c>
    </row>
    <row r="2" spans="1:13">
      <c r="A2" s="51" t="s">
        <v>191</v>
      </c>
      <c r="B2" s="44" t="s">
        <v>192</v>
      </c>
      <c r="C2" s="98" t="str">
        <f>A2&amp;" ("&amp;ticker&amp;")"</f>
        <v>General Electric (GE)</v>
      </c>
      <c r="E2" s="3" t="s">
        <v>57</v>
      </c>
      <c r="F2" s="3"/>
      <c r="G2" s="50">
        <v>27</v>
      </c>
      <c r="I2" s="154" t="str">
        <f>(ROUND(AVERAGE(C9:G9)*100,0)&amp;"% | "&amp;ROUND(AVERAGE(C11:G11)*100,0)&amp;"% | "&amp;ROUND(C18*100,0)&amp;"%")</f>
        <v>1% | 11% | 5%</v>
      </c>
      <c r="J2" s="155"/>
      <c r="K2" s="92">
        <f ca="1">TRUNC(Scenario1)+B13/G4</f>
        <v>24</v>
      </c>
      <c r="L2" s="94" t="s">
        <v>53</v>
      </c>
      <c r="M2" s="45"/>
    </row>
    <row r="3" spans="1:13">
      <c r="A3" t="s">
        <v>0</v>
      </c>
      <c r="B3" s="13">
        <v>42735</v>
      </c>
      <c r="E3" t="s">
        <v>60</v>
      </c>
      <c r="G3" s="31">
        <f>'Company Analysis'!K3</f>
        <v>123693</v>
      </c>
      <c r="I3" s="154" t="str">
        <f>(ROUND(AVERAGE(C9:G9)*100,0)&amp;"% | "&amp;ROUND(AVERAGE(C11:G11)*100,0)&amp;"% | "&amp;ROUND(C17*100,0)&amp;"%")</f>
        <v>1% | 11% | 7%</v>
      </c>
      <c r="J3" s="155"/>
      <c r="K3" s="92">
        <f ca="1">TRUNC(Scenario2)+B13/G4</f>
        <v>26</v>
      </c>
      <c r="L3" s="94" t="s">
        <v>53</v>
      </c>
      <c r="M3" s="46"/>
    </row>
    <row r="4" spans="1:13" ht="15.75" thickBot="1">
      <c r="A4" s="68" t="s">
        <v>1</v>
      </c>
      <c r="B4" s="52">
        <v>0.1</v>
      </c>
      <c r="C4" s="12"/>
      <c r="D4" s="12"/>
      <c r="E4" s="12" t="s">
        <v>6</v>
      </c>
      <c r="F4" s="12"/>
      <c r="G4" s="53">
        <f>8683.963-462</f>
        <v>8221.9629999999997</v>
      </c>
      <c r="I4" s="154" t="str">
        <f>(ROUND(AVERAGE(C9:G9)*100,0)&amp;"% | "&amp;ROUND(AVERAGE(C10:G10)*100,0)&amp;"% | "&amp;ROUND(C18*100,0)&amp;"%")</f>
        <v>1% | 14% | 5%</v>
      </c>
      <c r="J4" s="155"/>
      <c r="K4" s="92">
        <f ca="1">TRUNC(Scenario3)+B13/G4</f>
        <v>32</v>
      </c>
      <c r="L4" s="95" t="s">
        <v>53</v>
      </c>
      <c r="M4" s="47"/>
    </row>
    <row r="5" spans="1:13">
      <c r="B5" s="2"/>
      <c r="I5" s="154" t="str">
        <f>(ROUND(AVERAGE(C9:G9)*100,0)&amp;"% | "&amp;ROUND(AVERAGE(C10:G10)*100,0)&amp;"% | "&amp;ROUND(C17*100,0)&amp;"%")</f>
        <v>1% | 14% | 7%</v>
      </c>
      <c r="J5" s="155"/>
      <c r="K5" s="92">
        <f ca="1">TRUNC(Scenario4)+B13/G4</f>
        <v>35</v>
      </c>
      <c r="L5" s="95" t="s">
        <v>53</v>
      </c>
      <c r="M5" s="47"/>
    </row>
    <row r="6" spans="1:13" s="9" customFormat="1" ht="15.75" thickBot="1">
      <c r="A6" s="149" t="s">
        <v>96</v>
      </c>
      <c r="B6" s="149"/>
      <c r="C6" s="149"/>
      <c r="D6" s="149"/>
      <c r="E6" s="149"/>
      <c r="F6" s="149"/>
      <c r="G6" s="149"/>
      <c r="H6" s="8"/>
      <c r="I6" s="154" t="str">
        <f>(ROUND(AVERAGE(C8:G8)*100,0)&amp;"% | "&amp;ROUND(AVERAGE(C11:G11)*100,0)&amp;"% | "&amp;ROUND(C18*100,0)&amp;"%")</f>
        <v>5% | 11% | 5%</v>
      </c>
      <c r="J6" s="155"/>
      <c r="K6" s="92">
        <f ca="1">TRUNC(Scenario5)+B13/G4</f>
        <v>28</v>
      </c>
      <c r="L6" s="94" t="s">
        <v>53</v>
      </c>
      <c r="M6" s="48"/>
    </row>
    <row r="7" spans="1:13">
      <c r="A7" s="7"/>
      <c r="B7" s="7" t="s">
        <v>2</v>
      </c>
      <c r="C7" s="40">
        <v>1</v>
      </c>
      <c r="D7" s="40">
        <v>2</v>
      </c>
      <c r="E7" s="40">
        <v>3</v>
      </c>
      <c r="F7" s="40">
        <v>4</v>
      </c>
      <c r="G7" s="40">
        <v>5</v>
      </c>
      <c r="I7" s="154" t="str">
        <f>(ROUND(AVERAGE(C8:G8)*100,0)&amp;"% | "&amp;ROUND(AVERAGE(C11:G11)*100,0)&amp;"% | "&amp;ROUND(C17*100,0)&amp;"%")</f>
        <v>5% | 11% | 7%</v>
      </c>
      <c r="J7" s="155"/>
      <c r="K7" s="92">
        <f ca="1">TRUNC(Scenario6)+B13/G4</f>
        <v>30</v>
      </c>
      <c r="L7" s="96" t="s">
        <v>53</v>
      </c>
    </row>
    <row r="8" spans="1:13">
      <c r="A8" s="152" t="s">
        <v>5</v>
      </c>
      <c r="B8" s="22" t="s">
        <v>3</v>
      </c>
      <c r="C8" s="23">
        <v>0.05</v>
      </c>
      <c r="D8" s="23">
        <v>0.05</v>
      </c>
      <c r="E8" s="23">
        <v>0.05</v>
      </c>
      <c r="F8" s="23">
        <v>0.05</v>
      </c>
      <c r="G8" s="23">
        <v>0.05</v>
      </c>
      <c r="I8" s="154" t="str">
        <f>(ROUND(AVERAGE(C8:G8)*100,0)&amp;"% | "&amp;ROUND(AVERAGE(C10:G10)*100,0)&amp;"% | "&amp;ROUND(C18*100,0)&amp;"%")</f>
        <v>5% | 14% | 5%</v>
      </c>
      <c r="J8" s="155"/>
      <c r="K8" s="92">
        <f ca="1">TRUNC(Scenario7)+B13/G4</f>
        <v>38</v>
      </c>
      <c r="L8" s="96" t="s">
        <v>53</v>
      </c>
    </row>
    <row r="9" spans="1:13">
      <c r="A9" s="153"/>
      <c r="B9" s="14" t="s">
        <v>4</v>
      </c>
      <c r="C9" s="24">
        <v>-0.01</v>
      </c>
      <c r="D9" s="24">
        <v>0.02</v>
      </c>
      <c r="E9" s="24">
        <v>0.02</v>
      </c>
      <c r="F9" s="24">
        <v>0.02</v>
      </c>
      <c r="G9" s="24">
        <v>0.02</v>
      </c>
      <c r="I9" s="156" t="str">
        <f>(ROUND(AVERAGE(C8:G8)*100,0)&amp;"% | "&amp;ROUND(AVERAGE(C10:G10)*100,0)&amp;"% | "&amp;ROUND(C17*100,0)&amp;"%")</f>
        <v>5% | 14% | 7%</v>
      </c>
      <c r="J9" s="157"/>
      <c r="K9" s="93">
        <f ca="1">TRUNC(Scenario8)+B13/G4</f>
        <v>41</v>
      </c>
      <c r="L9" s="97" t="s">
        <v>53</v>
      </c>
    </row>
    <row r="10" spans="1:13">
      <c r="A10" s="150" t="s">
        <v>124</v>
      </c>
      <c r="B10" s="22" t="s">
        <v>3</v>
      </c>
      <c r="C10" s="138">
        <v>0.14000000000000001</v>
      </c>
      <c r="D10" s="138">
        <v>0.14000000000000001</v>
      </c>
      <c r="E10" s="138">
        <v>0.14000000000000001</v>
      </c>
      <c r="F10" s="138">
        <v>0.14000000000000001</v>
      </c>
      <c r="G10" s="138">
        <v>0.14000000000000001</v>
      </c>
    </row>
    <row r="11" spans="1:13">
      <c r="A11" s="151"/>
      <c r="B11" s="14" t="s">
        <v>4</v>
      </c>
      <c r="C11" s="139">
        <v>0.105</v>
      </c>
      <c r="D11" s="139">
        <v>0.105</v>
      </c>
      <c r="E11" s="139">
        <v>0.105</v>
      </c>
      <c r="F11" s="139">
        <v>0.105</v>
      </c>
      <c r="G11" s="139">
        <v>0.105</v>
      </c>
      <c r="I11" s="160" t="str">
        <f>A2&amp;" ("&amp;B2&amp;")"</f>
        <v>General Electric (GE)</v>
      </c>
      <c r="J11" s="161"/>
      <c r="K11" s="161"/>
      <c r="L11" s="162"/>
    </row>
    <row r="12" spans="1:13">
      <c r="A12" s="1" t="s">
        <v>62</v>
      </c>
      <c r="B12" s="14"/>
      <c r="C12" s="25">
        <v>0.15</v>
      </c>
      <c r="D12" s="25">
        <v>0.15</v>
      </c>
      <c r="E12" s="25">
        <v>0.15</v>
      </c>
      <c r="F12" s="25">
        <v>0.15</v>
      </c>
      <c r="G12" s="25">
        <v>0.15</v>
      </c>
      <c r="I12" s="140" t="str">
        <f ca="1">"$"&amp;ROUND(F21/G4,0)&amp;" Scenario"</f>
        <v>$33 Scenario</v>
      </c>
      <c r="J12" s="141"/>
      <c r="K12" s="141"/>
      <c r="L12" s="142"/>
    </row>
    <row r="13" spans="1:13">
      <c r="A13" s="67" t="s">
        <v>10</v>
      </c>
      <c r="B13" s="26">
        <v>0</v>
      </c>
      <c r="I13" s="73" t="s">
        <v>16</v>
      </c>
      <c r="K13" s="74"/>
      <c r="L13" s="65" t="s">
        <v>4</v>
      </c>
    </row>
    <row r="14" spans="1:13">
      <c r="B14" s="2"/>
      <c r="I14" s="71" t="s">
        <v>17</v>
      </c>
      <c r="K14" s="72"/>
      <c r="L14" s="65" t="s">
        <v>3</v>
      </c>
    </row>
    <row r="15" spans="1:13" ht="15.75" thickBot="1">
      <c r="A15" s="149" t="s">
        <v>97</v>
      </c>
      <c r="B15" s="149"/>
      <c r="C15" s="149"/>
      <c r="D15" s="3"/>
      <c r="E15" s="149" t="s">
        <v>98</v>
      </c>
      <c r="F15" s="149"/>
      <c r="G15" s="149"/>
      <c r="I15" s="75" t="s">
        <v>118</v>
      </c>
      <c r="J15" s="76"/>
      <c r="K15" s="76"/>
      <c r="L15" s="66" t="s">
        <v>4</v>
      </c>
    </row>
    <row r="16" spans="1:13">
      <c r="A16" s="67" t="s">
        <v>11</v>
      </c>
      <c r="B16" s="27">
        <v>5</v>
      </c>
      <c r="C16" t="s">
        <v>12</v>
      </c>
      <c r="E16" s="28" t="s">
        <v>14</v>
      </c>
      <c r="G16" s="32">
        <v>2.5000000000000001E-2</v>
      </c>
      <c r="I16" s="49" t="s">
        <v>117</v>
      </c>
      <c r="K16" s="3"/>
      <c r="L16" s="57">
        <f>(F26/G3)^0.2-1</f>
        <v>1.3928139856625998E-2</v>
      </c>
    </row>
    <row r="17" spans="1:12">
      <c r="A17" s="147" t="s">
        <v>59</v>
      </c>
      <c r="B17" s="21" t="s">
        <v>3</v>
      </c>
      <c r="C17" s="23">
        <v>7.0000000000000007E-2</v>
      </c>
      <c r="D17" s="37">
        <f>IF(C17=B$4,C17-0.0001,C17)</f>
        <v>7.0000000000000007E-2</v>
      </c>
      <c r="E17" s="28" t="s">
        <v>15</v>
      </c>
      <c r="G17" s="32">
        <v>2.5000000000000001E-2</v>
      </c>
      <c r="I17" s="71" t="s">
        <v>116</v>
      </c>
      <c r="K17" s="72"/>
      <c r="L17" s="54">
        <f>SUM(B29:F29)/SUM(B26:F26)</f>
        <v>0.11900000000000001</v>
      </c>
    </row>
    <row r="18" spans="1:12">
      <c r="A18" s="148"/>
      <c r="B18" s="15" t="s">
        <v>4</v>
      </c>
      <c r="C18" s="24">
        <v>0.05</v>
      </c>
      <c r="D18" s="37">
        <f>IF(C18=B$4,C18-0.0001,C18)</f>
        <v>0.05</v>
      </c>
      <c r="G18" s="11"/>
      <c r="I18" s="75" t="s">
        <v>119</v>
      </c>
      <c r="K18" s="28"/>
      <c r="L18" s="56">
        <f ca="1">(F21/G4)/G2-1</f>
        <v>0.21163652832701807</v>
      </c>
    </row>
    <row r="19" spans="1:12">
      <c r="C19" s="3"/>
      <c r="D19" s="3"/>
      <c r="E19" s="3"/>
      <c r="F19" s="3"/>
      <c r="J19" s="55"/>
      <c r="K19" s="55"/>
      <c r="L19" s="55"/>
    </row>
    <row r="20" spans="1:12" ht="15.75" thickBot="1">
      <c r="A20" s="59" t="s">
        <v>7</v>
      </c>
      <c r="B20" s="64" t="s">
        <v>92</v>
      </c>
      <c r="C20" s="64" t="s">
        <v>93</v>
      </c>
      <c r="D20" s="64" t="s">
        <v>94</v>
      </c>
      <c r="E20" s="64" t="s">
        <v>95</v>
      </c>
      <c r="F20" s="64" t="s">
        <v>8</v>
      </c>
      <c r="I20" s="143" t="s">
        <v>123</v>
      </c>
      <c r="J20" s="144"/>
      <c r="K20" s="144"/>
      <c r="L20" s="145"/>
    </row>
    <row r="21" spans="1:12">
      <c r="A21" s="16" t="s">
        <v>13</v>
      </c>
      <c r="B21" s="17">
        <f ca="1">SUM(B43:F43)</f>
        <v>59690.177742056134</v>
      </c>
      <c r="C21" s="17">
        <f ca="1">B54*F43</f>
        <v>44032.311522376331</v>
      </c>
      <c r="D21" s="17">
        <f ca="1">B51*B50</f>
        <v>165252.33978010376</v>
      </c>
      <c r="E21" s="17">
        <f>B13</f>
        <v>0</v>
      </c>
      <c r="F21" s="17">
        <f ca="1">B21+C21+D21+E21</f>
        <v>268974.82904453622</v>
      </c>
      <c r="I21" s="101"/>
      <c r="J21" s="102"/>
      <c r="K21" s="69" t="s">
        <v>120</v>
      </c>
      <c r="L21" s="70" t="s">
        <v>121</v>
      </c>
    </row>
    <row r="22" spans="1:12">
      <c r="A22" s="16" t="s">
        <v>9</v>
      </c>
      <c r="B22" s="60">
        <f ca="1">IFERROR(B21/$F21,"")</f>
        <v>0.22191733685300633</v>
      </c>
      <c r="C22" s="60">
        <f ca="1">IFERROR(C21/$F21,"")</f>
        <v>0.16370420860119059</v>
      </c>
      <c r="D22" s="60">
        <f ca="1">IFERROR(D21/$F21,"")</f>
        <v>0.61437845454580309</v>
      </c>
      <c r="E22" s="60">
        <f ca="1">IFERROR(E21/$F21,"")</f>
        <v>0</v>
      </c>
      <c r="F22" s="60">
        <v>1</v>
      </c>
      <c r="I22" s="100" t="s">
        <v>122</v>
      </c>
      <c r="J22" s="15"/>
      <c r="K22" s="103">
        <v>0.25</v>
      </c>
      <c r="L22" s="104">
        <v>0.25600000000000001</v>
      </c>
    </row>
    <row r="23" spans="1:12">
      <c r="A23" s="16"/>
      <c r="B23" s="20"/>
      <c r="C23" s="20"/>
      <c r="D23" s="20"/>
      <c r="E23" s="20"/>
      <c r="F23" s="20"/>
    </row>
    <row r="24" spans="1:12" ht="15.75" hidden="1" customHeight="1" thickBot="1">
      <c r="A24" s="59" t="s">
        <v>74</v>
      </c>
      <c r="B24" s="61">
        <v>1</v>
      </c>
      <c r="C24" s="61">
        <v>2</v>
      </c>
      <c r="D24" s="61">
        <v>3</v>
      </c>
      <c r="E24" s="61">
        <v>4</v>
      </c>
      <c r="F24" s="61">
        <v>5</v>
      </c>
      <c r="I24" t="s">
        <v>115</v>
      </c>
      <c r="K24" s="99">
        <v>0.25</v>
      </c>
      <c r="L24" s="99">
        <v>0.25</v>
      </c>
    </row>
    <row r="25" spans="1:12" s="9" customFormat="1" ht="12" hidden="1" customHeight="1">
      <c r="B25" s="33">
        <f>DATE(YEAR($B$3)+B24,MONTH($B$3),DAY($B$3))</f>
        <v>43100</v>
      </c>
      <c r="C25" s="33">
        <f t="shared" ref="C25:F25" si="0">DATE(YEAR($B$3)+C24,MONTH($B$3),DAY($B$3))</f>
        <v>43465</v>
      </c>
      <c r="D25" s="33">
        <f t="shared" si="0"/>
        <v>43830</v>
      </c>
      <c r="E25" s="33">
        <f t="shared" si="0"/>
        <v>44196</v>
      </c>
      <c r="F25" s="33">
        <f t="shared" si="0"/>
        <v>44561</v>
      </c>
      <c r="I25" s="9" t="s">
        <v>57</v>
      </c>
      <c r="L25" s="9">
        <v>26.29</v>
      </c>
    </row>
    <row r="26" spans="1:12" hidden="1">
      <c r="A26" t="s">
        <v>37</v>
      </c>
      <c r="B26" s="30">
        <f>(CHOOSE($B36,C8,C9)+1)*G3</f>
        <v>122456.06999999999</v>
      </c>
      <c r="C26" s="30">
        <f>(CHOOSE($B36,D8,D9)+1)*B26</f>
        <v>124905.1914</v>
      </c>
      <c r="D26" s="30">
        <f>(CHOOSE($B36,E8,E9)+1)*C26</f>
        <v>127403.295228</v>
      </c>
      <c r="E26" s="30">
        <f>(CHOOSE($B36,F8,F9)+1)*D26</f>
        <v>129951.36113256001</v>
      </c>
      <c r="F26" s="30">
        <f>(CHOOSE($B36,G8,G9)+1)*E26</f>
        <v>132550.38835521121</v>
      </c>
    </row>
    <row r="27" spans="1:12" hidden="1">
      <c r="A27" t="s">
        <v>71</v>
      </c>
      <c r="B27" s="58">
        <f>CHOOSE($B37,C10,C11)*B26</f>
        <v>17143.8498</v>
      </c>
      <c r="C27" s="5">
        <f>CHOOSE($B37,D10,D11)*C26</f>
        <v>17486.726796000003</v>
      </c>
      <c r="D27" s="5">
        <f>CHOOSE($B37,E10,E11)*D26</f>
        <v>17836.461331920003</v>
      </c>
      <c r="E27" s="5">
        <f>CHOOSE($B37,F10,F11)*E26</f>
        <v>18193.190558558403</v>
      </c>
      <c r="F27" s="5">
        <f>CHOOSE($B37,G10,G11)*F26</f>
        <v>18557.054369729572</v>
      </c>
    </row>
    <row r="28" spans="1:12" hidden="1">
      <c r="A28" t="s">
        <v>72</v>
      </c>
      <c r="B28" s="58">
        <f>-C12*B27</f>
        <v>-2571.5774699999997</v>
      </c>
      <c r="C28" s="58">
        <f t="shared" ref="C28:E28" si="1">-D12*C27</f>
        <v>-2623.0090194000004</v>
      </c>
      <c r="D28" s="58">
        <f t="shared" si="1"/>
        <v>-2675.4691997880004</v>
      </c>
      <c r="E28" s="58">
        <f t="shared" si="1"/>
        <v>-2728.9785837837603</v>
      </c>
      <c r="F28" s="58">
        <f>-G12*F27</f>
        <v>-2783.558155459436</v>
      </c>
    </row>
    <row r="29" spans="1:12" ht="15.75" hidden="1" thickBot="1">
      <c r="A29" t="s">
        <v>73</v>
      </c>
      <c r="B29" s="4">
        <f>B27+B28</f>
        <v>14572.27233</v>
      </c>
      <c r="C29" s="4">
        <f>C27+C28</f>
        <v>14863.717776600002</v>
      </c>
      <c r="D29" s="4">
        <f>D27+D28</f>
        <v>15160.992132132003</v>
      </c>
      <c r="E29" s="4">
        <f>E27+E28</f>
        <v>15464.211974774642</v>
      </c>
      <c r="F29" s="4">
        <f>F27+F28</f>
        <v>15773.496214270137</v>
      </c>
    </row>
    <row r="30" spans="1:12" ht="15.75" hidden="1" thickTop="1">
      <c r="B30" s="62"/>
      <c r="C30" s="62"/>
      <c r="D30" s="62"/>
      <c r="E30" s="62"/>
      <c r="F30" s="62"/>
    </row>
    <row r="31" spans="1:12" hidden="1">
      <c r="B31" s="35" t="s">
        <v>20</v>
      </c>
      <c r="E31" s="35"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46" t="s">
        <v>35</v>
      </c>
      <c r="B41" s="146"/>
      <c r="C41" s="146"/>
      <c r="D41" s="146"/>
      <c r="E41" s="146"/>
      <c r="F41" s="146"/>
    </row>
    <row r="42" spans="1:16" hidden="1">
      <c r="A42" t="s">
        <v>21</v>
      </c>
      <c r="B42" s="19">
        <f ca="1">B25-TODAY()</f>
        <v>166</v>
      </c>
      <c r="C42" s="19">
        <f ca="1">C25-TODAY()</f>
        <v>531</v>
      </c>
      <c r="D42" s="19">
        <f ca="1">D25-TODAY()</f>
        <v>896</v>
      </c>
      <c r="E42" s="19">
        <f ca="1">E25-TODAY()</f>
        <v>1262</v>
      </c>
      <c r="F42" s="19">
        <f ca="1">F25-TODAY()</f>
        <v>1627</v>
      </c>
      <c r="P42" s="38"/>
    </row>
    <row r="43" spans="1:16" hidden="1">
      <c r="A43" t="s">
        <v>22</v>
      </c>
      <c r="B43" s="17">
        <f ca="1">B29*EXP(-$B$4*B42/365.25)</f>
        <v>13924.811438295255</v>
      </c>
      <c r="C43" s="17">
        <f ca="1">C29*EXP(-$B$4*C42/365.25)</f>
        <v>12852.563916984142</v>
      </c>
      <c r="D43" s="17">
        <f ca="1">D29*EXP(-$B$4*D42/365.25)</f>
        <v>11862.882307035816</v>
      </c>
      <c r="E43" s="17">
        <f ca="1">E29*EXP(-$B$4*E42/365.25)</f>
        <v>10946.411439229683</v>
      </c>
      <c r="F43" s="17">
        <f ca="1">F29*EXP(-$B$4*F42/365.25)</f>
        <v>10103.50864051124</v>
      </c>
      <c r="O43" s="39"/>
    </row>
    <row r="44" spans="1:16" hidden="1"/>
    <row r="45" spans="1:16" hidden="1">
      <c r="A45" s="6" t="s">
        <v>26</v>
      </c>
      <c r="B45">
        <f>MONTH(B3)</f>
        <v>12</v>
      </c>
    </row>
    <row r="46" spans="1:16" hidden="1">
      <c r="A46" s="6" t="s">
        <v>27</v>
      </c>
      <c r="B46">
        <f>DAY(B3)</f>
        <v>31</v>
      </c>
    </row>
    <row r="47" spans="1:16" hidden="1">
      <c r="A47" s="6" t="s">
        <v>23</v>
      </c>
      <c r="B47">
        <f>YEAR(F25)+B16</f>
        <v>2026</v>
      </c>
    </row>
    <row r="48" spans="1:16" hidden="1">
      <c r="A48" s="6" t="s">
        <v>28</v>
      </c>
      <c r="B48">
        <f ca="1">DATE(B47,B45,B46)-TODAY()</f>
        <v>3453</v>
      </c>
      <c r="C48" s="34"/>
    </row>
    <row r="49" spans="1:7" hidden="1">
      <c r="A49" s="6" t="s">
        <v>24</v>
      </c>
      <c r="B49" s="17">
        <f>F29*EXP(CHOOSE(B38,C17,C18)*B16)</f>
        <v>20253.570049150723</v>
      </c>
    </row>
    <row r="50" spans="1:7" hidden="1">
      <c r="A50" s="6" t="s">
        <v>29</v>
      </c>
      <c r="B50" s="17">
        <f ca="1">B49*EXP(-B4*B48/365.25)</f>
        <v>7869.1590371477978</v>
      </c>
    </row>
    <row r="51" spans="1:7" hidden="1">
      <c r="A51" s="6" t="s">
        <v>31</v>
      </c>
      <c r="B51" s="17">
        <f>(1+SUM(G16,G17))/(B4-SUM(G16,G17))</f>
        <v>21</v>
      </c>
    </row>
    <row r="52" spans="1:7" hidden="1">
      <c r="A52" s="6" t="s">
        <v>32</v>
      </c>
      <c r="B52" s="18">
        <f>(1+CHOOSE(B38,D17,D18))/(B4-(CHOOSE(B38,D17,D18)))</f>
        <v>21</v>
      </c>
      <c r="F52" s="38"/>
    </row>
    <row r="53" spans="1:7" hidden="1">
      <c r="A53" s="6" t="s">
        <v>33</v>
      </c>
      <c r="B53" s="38">
        <f>1-(((1+CHOOSE(B38,D17,D18))/(1+B4))^B16)</f>
        <v>0.20752956361649433</v>
      </c>
      <c r="F53" s="39"/>
    </row>
    <row r="54" spans="1:7" hidden="1">
      <c r="A54" s="6" t="s">
        <v>30</v>
      </c>
      <c r="B54" s="36">
        <f>B52*B53</f>
        <v>4.358120835946381</v>
      </c>
    </row>
    <row r="55" spans="1:7" hidden="1"/>
    <row r="56" spans="1:7" hidden="1"/>
    <row r="57" spans="1:7" hidden="1">
      <c r="A57" s="41" t="s">
        <v>36</v>
      </c>
    </row>
    <row r="58" spans="1:7" hidden="1">
      <c r="A58" t="s">
        <v>37</v>
      </c>
      <c r="B58" s="18">
        <f>$G$3*(1+C$9)</f>
        <v>122456.06999999999</v>
      </c>
      <c r="C58" s="18">
        <f>B58*(1+D$9)</f>
        <v>124905.1914</v>
      </c>
      <c r="D58" s="18">
        <f>C58*(1+E$9)</f>
        <v>127403.295228</v>
      </c>
      <c r="E58" s="18">
        <f>D58*(1+F$9)</f>
        <v>129951.36113256001</v>
      </c>
      <c r="F58" s="18">
        <f>E58*(1+G$9)</f>
        <v>132550.38835521121</v>
      </c>
    </row>
    <row r="59" spans="1:7" hidden="1">
      <c r="A59" t="s">
        <v>38</v>
      </c>
      <c r="B59" s="18">
        <f>B58*C$11</f>
        <v>12857.887349999999</v>
      </c>
      <c r="C59" s="18">
        <f>C58*D$11</f>
        <v>13115.045096999998</v>
      </c>
      <c r="D59" s="18">
        <f>D58*E$11</f>
        <v>13377.34599894</v>
      </c>
      <c r="E59" s="18">
        <f>E58*F$11</f>
        <v>13644.8929189188</v>
      </c>
      <c r="F59" s="18">
        <f>F58*G$11</f>
        <v>13917.790777297176</v>
      </c>
    </row>
    <row r="60" spans="1:7" hidden="1">
      <c r="B60" s="20">
        <f>B59/B58</f>
        <v>0.105</v>
      </c>
      <c r="C60" s="20">
        <f>C59/C58</f>
        <v>0.105</v>
      </c>
      <c r="D60" s="20">
        <f>D59/D58</f>
        <v>0.105</v>
      </c>
      <c r="E60" s="20">
        <f>E59/E58</f>
        <v>0.105</v>
      </c>
      <c r="F60" s="20">
        <f>F59/F58</f>
        <v>0.105</v>
      </c>
    </row>
    <row r="61" spans="1:7" hidden="1">
      <c r="A61" t="s">
        <v>39</v>
      </c>
      <c r="B61" s="38">
        <f t="shared" ref="B61:E61" si="2">B59-(C$12*B59)</f>
        <v>10929.2042475</v>
      </c>
      <c r="C61" s="38">
        <f t="shared" si="2"/>
        <v>11147.788332449998</v>
      </c>
      <c r="D61" s="38">
        <f t="shared" si="2"/>
        <v>11370.744099099</v>
      </c>
      <c r="E61" s="38">
        <f t="shared" si="2"/>
        <v>11598.15898108098</v>
      </c>
      <c r="F61" s="38">
        <f>F59-(G$12*F59)</f>
        <v>11830.1221607026</v>
      </c>
    </row>
    <row r="62" spans="1:7" hidden="1">
      <c r="A62" t="s">
        <v>42</v>
      </c>
      <c r="B62" s="18">
        <f ca="1">B61*EXP(-$B$4*B$42/365.25)</f>
        <v>10443.608578721442</v>
      </c>
      <c r="C62" s="18">
        <f ca="1">C61*EXP(-$B$4*C$42/365.25)</f>
        <v>9639.4229377381016</v>
      </c>
      <c r="D62" s="18">
        <f ca="1">D61*EXP(-$B$4*D$42/365.25)</f>
        <v>8897.1617302768591</v>
      </c>
      <c r="E62" s="18">
        <f ca="1">E61*EXP(-$B$4*E$42/365.25)</f>
        <v>8209.8085794222607</v>
      </c>
      <c r="F62" s="18">
        <f ca="1">F61*EXP(-$B$4*F$42/365.25)</f>
        <v>7577.6314803834284</v>
      </c>
      <c r="G62" s="18">
        <f ca="1">SUM(B62:F62)</f>
        <v>44767.633306542091</v>
      </c>
    </row>
    <row r="63" spans="1:7" hidden="1">
      <c r="A63" t="s">
        <v>41</v>
      </c>
      <c r="F63" s="38">
        <f>((1+$D$18)/($B$4-$D$18)*(1-(((1+$D$18)/(1+$B$4))^$B$16)))</f>
        <v>4.358120835946381</v>
      </c>
      <c r="G63" s="18">
        <f ca="1">F63*F62</f>
        <v>33024.233641782237</v>
      </c>
    </row>
    <row r="64" spans="1:7" hidden="1">
      <c r="A64" t="s">
        <v>40</v>
      </c>
      <c r="B64" s="38"/>
      <c r="F64" s="18">
        <f>F61*EXP($C$18*$B$16)</f>
        <v>15190.177536863039</v>
      </c>
    </row>
    <row r="65" spans="1:7" hidden="1">
      <c r="A65" t="s">
        <v>43</v>
      </c>
      <c r="F65" s="18">
        <f ca="1">F64*EXP(-$B$4*B$48/365.25)</f>
        <v>5901.8692778608465</v>
      </c>
      <c r="G65" s="42">
        <f ca="1">F65*B$51</f>
        <v>123939.25483507778</v>
      </c>
    </row>
    <row r="66" spans="1:7" hidden="1">
      <c r="A66" t="s">
        <v>44</v>
      </c>
      <c r="G66" s="18">
        <f ca="1">SUM(G62:G63,G65)</f>
        <v>201731.12178340211</v>
      </c>
    </row>
    <row r="67" spans="1:7" hidden="1">
      <c r="A67" t="s">
        <v>25</v>
      </c>
      <c r="G67" s="43">
        <f ca="1">G66/$G$4</f>
        <v>24.535639698622106</v>
      </c>
    </row>
    <row r="68" spans="1:7" hidden="1">
      <c r="G68" s="38"/>
    </row>
    <row r="69" spans="1:7" hidden="1">
      <c r="A69" s="41" t="s">
        <v>45</v>
      </c>
    </row>
    <row r="70" spans="1:7" hidden="1">
      <c r="A70" t="s">
        <v>37</v>
      </c>
      <c r="B70" s="18">
        <f>$G$3*(1+C$9)</f>
        <v>122456.06999999999</v>
      </c>
      <c r="C70" s="18">
        <f>B70*(1+D$9)</f>
        <v>124905.1914</v>
      </c>
      <c r="D70" s="18">
        <f>C70*(1+E$9)</f>
        <v>127403.295228</v>
      </c>
      <c r="E70" s="18">
        <f>D70*(1+F$9)</f>
        <v>129951.36113256001</v>
      </c>
      <c r="F70" s="18">
        <f>E70*(1+G$9)</f>
        <v>132550.38835521121</v>
      </c>
    </row>
    <row r="71" spans="1:7" hidden="1">
      <c r="A71" t="s">
        <v>38</v>
      </c>
      <c r="B71" s="18">
        <f>B70*C$11</f>
        <v>12857.887349999999</v>
      </c>
      <c r="C71" s="18">
        <f>C70*D$11</f>
        <v>13115.045096999998</v>
      </c>
      <c r="D71" s="18">
        <f>D70*E$11</f>
        <v>13377.34599894</v>
      </c>
      <c r="E71" s="18">
        <f>E70*F$11</f>
        <v>13644.8929189188</v>
      </c>
      <c r="F71" s="18">
        <f>F70*G$11</f>
        <v>13917.790777297176</v>
      </c>
    </row>
    <row r="72" spans="1:7" hidden="1">
      <c r="A72" t="s">
        <v>39</v>
      </c>
      <c r="B72" s="38">
        <f t="shared" ref="B72:E72" si="3">B71-(C$12*B71)</f>
        <v>10929.2042475</v>
      </c>
      <c r="C72" s="38">
        <f t="shared" si="3"/>
        <v>11147.788332449998</v>
      </c>
      <c r="D72" s="38">
        <f t="shared" si="3"/>
        <v>11370.744099099</v>
      </c>
      <c r="E72" s="38">
        <f t="shared" si="3"/>
        <v>11598.15898108098</v>
      </c>
      <c r="F72" s="38">
        <f>F71-(G$12*F71)</f>
        <v>11830.1221607026</v>
      </c>
    </row>
    <row r="73" spans="1:7" hidden="1">
      <c r="A73" t="s">
        <v>42</v>
      </c>
      <c r="B73" s="18">
        <f ca="1">B72*EXP(-$B$4*B$42/365.25)</f>
        <v>10443.608578721442</v>
      </c>
      <c r="C73" s="18">
        <f ca="1">C72*EXP(-$B$4*C$42/365.25)</f>
        <v>9639.4229377381016</v>
      </c>
      <c r="D73" s="18">
        <f ca="1">D72*EXP(-$B$4*D$42/365.25)</f>
        <v>8897.1617302768591</v>
      </c>
      <c r="E73" s="18">
        <f ca="1">E72*EXP(-$B$4*E$42/365.25)</f>
        <v>8209.8085794222607</v>
      </c>
      <c r="F73" s="18">
        <f ca="1">F72*EXP(-$B$4*F$42/365.25)</f>
        <v>7577.6314803834284</v>
      </c>
      <c r="G73" s="18">
        <f ca="1">SUM(B73:F73)</f>
        <v>44767.633306542091</v>
      </c>
    </row>
    <row r="74" spans="1:7" hidden="1">
      <c r="A74" t="s">
        <v>41</v>
      </c>
      <c r="F74" s="38">
        <f>((1+$D$17)/($B$4-$D$17)*(1-(((1+$D$17)/(1+$B$4))^$B$16)))</f>
        <v>4.6054841458295943</v>
      </c>
      <c r="G74" s="18">
        <f ca="1">F74*F73</f>
        <v>34898.661645845117</v>
      </c>
    </row>
    <row r="75" spans="1:7" hidden="1">
      <c r="A75" t="s">
        <v>40</v>
      </c>
      <c r="B75" s="38"/>
      <c r="F75" s="18">
        <f>F72*EXP($C$17*$B$16)</f>
        <v>16787.742454147006</v>
      </c>
    </row>
    <row r="76" spans="1:7" hidden="1">
      <c r="A76" t="s">
        <v>43</v>
      </c>
      <c r="F76" s="18">
        <f ca="1">F75*EXP(-$B$4*B$48/365.25)</f>
        <v>6522.5742881759325</v>
      </c>
      <c r="G76" s="42">
        <f ca="1">F76*B$51</f>
        <v>136974.06005169457</v>
      </c>
    </row>
    <row r="77" spans="1:7" hidden="1">
      <c r="A77" t="s">
        <v>44</v>
      </c>
      <c r="G77" s="18">
        <f ca="1">SUM(G73:G74,G76)</f>
        <v>216640.35500408179</v>
      </c>
    </row>
    <row r="78" spans="1:7" hidden="1">
      <c r="A78" t="s">
        <v>25</v>
      </c>
      <c r="G78" s="43">
        <f ca="1">G77/$G$4</f>
        <v>26.348981989347532</v>
      </c>
    </row>
    <row r="79" spans="1:7" hidden="1"/>
    <row r="80" spans="1:7" hidden="1">
      <c r="A80" s="41" t="s">
        <v>46</v>
      </c>
    </row>
    <row r="81" spans="1:7" hidden="1">
      <c r="A81" t="s">
        <v>37</v>
      </c>
      <c r="B81" s="18">
        <f>$G$3*(1+C$9)</f>
        <v>122456.06999999999</v>
      </c>
      <c r="C81" s="18">
        <f>B81*(1+D$9)</f>
        <v>124905.1914</v>
      </c>
      <c r="D81" s="18">
        <f>C81*(1+E$9)</f>
        <v>127403.295228</v>
      </c>
      <c r="E81" s="18">
        <f>D81*(1+F$9)</f>
        <v>129951.36113256001</v>
      </c>
      <c r="F81" s="18">
        <f>E81*(1+G$9)</f>
        <v>132550.38835521121</v>
      </c>
    </row>
    <row r="82" spans="1:7" hidden="1">
      <c r="A82" t="s">
        <v>38</v>
      </c>
      <c r="B82" s="18">
        <f>B81*C$10</f>
        <v>17143.8498</v>
      </c>
      <c r="C82" s="18">
        <f>C81*D$10</f>
        <v>17486.726796000003</v>
      </c>
      <c r="D82" s="18">
        <f>D81*E$10</f>
        <v>17836.461331920003</v>
      </c>
      <c r="E82" s="18">
        <f>E81*F$10</f>
        <v>18193.190558558403</v>
      </c>
      <c r="F82" s="18">
        <f>F81*G$10</f>
        <v>18557.054369729572</v>
      </c>
    </row>
    <row r="83" spans="1:7" hidden="1">
      <c r="A83" t="s">
        <v>39</v>
      </c>
      <c r="B83" s="38">
        <f>B82-(C$12*B82)</f>
        <v>14572.27233</v>
      </c>
      <c r="C83" s="38">
        <f t="shared" ref="C83:F83" si="4">C82-(D$12*C82)</f>
        <v>14863.717776600002</v>
      </c>
      <c r="D83" s="38">
        <f t="shared" si="4"/>
        <v>15160.992132132003</v>
      </c>
      <c r="E83" s="38">
        <f t="shared" si="4"/>
        <v>15464.211974774642</v>
      </c>
      <c r="F83" s="38">
        <f t="shared" si="4"/>
        <v>15773.496214270137</v>
      </c>
    </row>
    <row r="84" spans="1:7" hidden="1">
      <c r="A84" t="s">
        <v>42</v>
      </c>
      <c r="B84" s="18">
        <f ca="1">B83*EXP(-$B$4*B$42/365.25)</f>
        <v>13924.811438295255</v>
      </c>
      <c r="C84" s="18">
        <f ca="1">C83*EXP(-$B$4*C$42/365.25)</f>
        <v>12852.563916984142</v>
      </c>
      <c r="D84" s="18">
        <f ca="1">D83*EXP(-$B$4*D$42/365.25)</f>
        <v>11862.882307035816</v>
      </c>
      <c r="E84" s="18">
        <f ca="1">E83*EXP(-$B$4*E$42/365.25)</f>
        <v>10946.411439229683</v>
      </c>
      <c r="F84" s="18">
        <f ca="1">F83*EXP(-$B$4*F$42/365.25)</f>
        <v>10103.50864051124</v>
      </c>
      <c r="G84" s="18">
        <f ca="1">SUM(B84:F84)</f>
        <v>59690.177742056134</v>
      </c>
    </row>
    <row r="85" spans="1:7" hidden="1">
      <c r="A85" t="s">
        <v>41</v>
      </c>
      <c r="F85" s="38">
        <f>((1+$D$18)/($B$4-$D$18)*(1-(((1+$D$18)/(1+$B$4))^$B$16)))</f>
        <v>4.358120835946381</v>
      </c>
      <c r="G85" s="18">
        <f ca="1">F85*F84</f>
        <v>44032.311522376331</v>
      </c>
    </row>
    <row r="86" spans="1:7" hidden="1">
      <c r="A86" t="s">
        <v>40</v>
      </c>
      <c r="B86" s="38"/>
      <c r="F86" s="18">
        <f>F83*EXP($C$18*$B$16)</f>
        <v>20253.570049150723</v>
      </c>
    </row>
    <row r="87" spans="1:7" hidden="1">
      <c r="A87" t="s">
        <v>43</v>
      </c>
      <c r="F87" s="18">
        <f ca="1">F86*EXP(-$B$4*B$48/365.25)</f>
        <v>7869.1590371477978</v>
      </c>
      <c r="G87" s="42">
        <f ca="1">F87*B$51</f>
        <v>165252.33978010376</v>
      </c>
    </row>
    <row r="88" spans="1:7" hidden="1">
      <c r="A88" t="s">
        <v>44</v>
      </c>
      <c r="G88" s="18">
        <f ca="1">SUM(G84:G85,G87)</f>
        <v>268974.82904453622</v>
      </c>
    </row>
    <row r="89" spans="1:7" hidden="1">
      <c r="A89" t="s">
        <v>25</v>
      </c>
      <c r="G89" s="43">
        <f ca="1">G88/$G$4</f>
        <v>32.714186264829486</v>
      </c>
    </row>
    <row r="90" spans="1:7" hidden="1"/>
    <row r="91" spans="1:7" hidden="1">
      <c r="A91" s="41" t="s">
        <v>47</v>
      </c>
    </row>
    <row r="92" spans="1:7" hidden="1">
      <c r="A92" t="s">
        <v>37</v>
      </c>
      <c r="B92" s="18">
        <f>$G$3*(1+C$9)</f>
        <v>122456.06999999999</v>
      </c>
      <c r="C92" s="18">
        <f>B92*(1+D$9)</f>
        <v>124905.1914</v>
      </c>
      <c r="D92" s="18">
        <f>C92*(1+E$9)</f>
        <v>127403.295228</v>
      </c>
      <c r="E92" s="18">
        <f>D92*(1+F$9)</f>
        <v>129951.36113256001</v>
      </c>
      <c r="F92" s="18">
        <f>E92*(1+G$9)</f>
        <v>132550.38835521121</v>
      </c>
    </row>
    <row r="93" spans="1:7" hidden="1">
      <c r="A93" t="s">
        <v>38</v>
      </c>
      <c r="B93" s="18">
        <f>B92*C$10</f>
        <v>17143.8498</v>
      </c>
      <c r="C93" s="18">
        <f>C92*D$10</f>
        <v>17486.726796000003</v>
      </c>
      <c r="D93" s="18">
        <f>D92*E$10</f>
        <v>17836.461331920003</v>
      </c>
      <c r="E93" s="18">
        <f>E92*F$10</f>
        <v>18193.190558558403</v>
      </c>
      <c r="F93" s="18">
        <f>F92*G$10</f>
        <v>18557.054369729572</v>
      </c>
    </row>
    <row r="94" spans="1:7" hidden="1">
      <c r="A94" t="s">
        <v>39</v>
      </c>
      <c r="B94" s="38">
        <f>B93-(C$12*B93)</f>
        <v>14572.27233</v>
      </c>
      <c r="C94" s="38">
        <f t="shared" ref="C94" si="5">C93-(D$12*C93)</f>
        <v>14863.717776600002</v>
      </c>
      <c r="D94" s="38">
        <f t="shared" ref="D94" si="6">D93-(E$12*D93)</f>
        <v>15160.992132132003</v>
      </c>
      <c r="E94" s="38">
        <f t="shared" ref="E94" si="7">E93-(F$12*E93)</f>
        <v>15464.211974774642</v>
      </c>
      <c r="F94" s="38">
        <f t="shared" ref="F94" si="8">F93-(G$12*F93)</f>
        <v>15773.496214270137</v>
      </c>
    </row>
    <row r="95" spans="1:7" hidden="1">
      <c r="A95" t="s">
        <v>42</v>
      </c>
      <c r="B95" s="18">
        <f ca="1">B94*EXP(-$B$4*B$42/365.25)</f>
        <v>13924.811438295255</v>
      </c>
      <c r="C95" s="18">
        <f ca="1">C94*EXP(-$B$4*C$42/365.25)</f>
        <v>12852.563916984142</v>
      </c>
      <c r="D95" s="18">
        <f ca="1">D94*EXP(-$B$4*D$42/365.25)</f>
        <v>11862.882307035816</v>
      </c>
      <c r="E95" s="18">
        <f ca="1">E94*EXP(-$B$4*E$42/365.25)</f>
        <v>10946.411439229683</v>
      </c>
      <c r="F95" s="18">
        <f ca="1">F94*EXP(-$B$4*F$42/365.25)</f>
        <v>10103.50864051124</v>
      </c>
      <c r="G95" s="18">
        <f ca="1">SUM(B95:F95)</f>
        <v>59690.177742056134</v>
      </c>
    </row>
    <row r="96" spans="1:7" hidden="1">
      <c r="A96" t="s">
        <v>41</v>
      </c>
      <c r="F96" s="38">
        <f>((1+$D$17)/($B$4-$D$17)*(1-(((1+$D$17)/(1+$B$4))^$B$16)))</f>
        <v>4.6054841458295943</v>
      </c>
      <c r="G96" s="18">
        <f ca="1">F96*F95</f>
        <v>46531.54886112683</v>
      </c>
    </row>
    <row r="97" spans="1:7" hidden="1">
      <c r="A97" t="s">
        <v>40</v>
      </c>
      <c r="B97" s="38"/>
      <c r="F97" s="18">
        <f>F94*EXP($C$17*$B$16)</f>
        <v>22383.656605529348</v>
      </c>
    </row>
    <row r="98" spans="1:7" hidden="1">
      <c r="A98" t="s">
        <v>43</v>
      </c>
      <c r="F98" s="18">
        <f ca="1">F97*EXP(-$B$4*B$48/365.25)</f>
        <v>8696.7657175679124</v>
      </c>
      <c r="G98" s="42">
        <f ca="1">F98*B$51</f>
        <v>182632.08006892615</v>
      </c>
    </row>
    <row r="99" spans="1:7" hidden="1">
      <c r="A99" t="s">
        <v>44</v>
      </c>
      <c r="G99" s="18">
        <f ca="1">SUM(G95:G96,G98)</f>
        <v>288853.80667210912</v>
      </c>
    </row>
    <row r="100" spans="1:7" hidden="1">
      <c r="A100" t="s">
        <v>25</v>
      </c>
      <c r="G100" s="43">
        <f ca="1">G99/$G$4</f>
        <v>35.131975985796714</v>
      </c>
    </row>
    <row r="101" spans="1:7" hidden="1"/>
    <row r="102" spans="1:7" hidden="1">
      <c r="A102" s="41" t="s">
        <v>48</v>
      </c>
    </row>
    <row r="103" spans="1:7" hidden="1">
      <c r="A103" t="s">
        <v>37</v>
      </c>
      <c r="B103" s="18">
        <f>$G$3*(1+C$8)</f>
        <v>129877.65000000001</v>
      </c>
      <c r="C103" s="18">
        <f>B103*(1+D$8)</f>
        <v>136371.5325</v>
      </c>
      <c r="D103" s="18">
        <f>C103*(1+E$8)</f>
        <v>143190.10912500002</v>
      </c>
      <c r="E103" s="18">
        <f>D103*(1+F$8)</f>
        <v>150349.61458125003</v>
      </c>
      <c r="F103" s="18">
        <f>E103*(1+G$8)</f>
        <v>157867.09531031255</v>
      </c>
    </row>
    <row r="104" spans="1:7" hidden="1">
      <c r="A104" t="s">
        <v>38</v>
      </c>
      <c r="B104" s="18">
        <f>B103*C$11</f>
        <v>13637.153250000001</v>
      </c>
      <c r="C104" s="18">
        <f>C103*D$11</f>
        <v>14319.0109125</v>
      </c>
      <c r="D104" s="18">
        <f>D103*E$11</f>
        <v>15034.961458125001</v>
      </c>
      <c r="E104" s="18">
        <f>E103*F$11</f>
        <v>15786.709531031252</v>
      </c>
      <c r="F104" s="18">
        <f>F103*G$11</f>
        <v>16576.045007582816</v>
      </c>
    </row>
    <row r="105" spans="1:7" hidden="1">
      <c r="A105" t="s">
        <v>39</v>
      </c>
      <c r="B105" s="38">
        <f>B104-(C$12*B104)</f>
        <v>11591.580262500001</v>
      </c>
      <c r="C105" s="38">
        <f t="shared" ref="C105" si="9">C104-(D$12*C104)</f>
        <v>12171.159275624999</v>
      </c>
      <c r="D105" s="38">
        <f t="shared" ref="D105" si="10">D104-(E$12*D104)</f>
        <v>12779.717239406251</v>
      </c>
      <c r="E105" s="38">
        <f t="shared" ref="E105" si="11">E104-(F$12*E104)</f>
        <v>13418.703101376565</v>
      </c>
      <c r="F105" s="38">
        <f t="shared" ref="F105" si="12">F104-(G$12*F104)</f>
        <v>14089.638256445392</v>
      </c>
    </row>
    <row r="106" spans="1:7" hidden="1">
      <c r="A106" t="s">
        <v>42</v>
      </c>
      <c r="B106" s="18">
        <f ca="1">B105*EXP(-$B$4*B$42/365.25)</f>
        <v>11076.554553189409</v>
      </c>
      <c r="C106" s="18">
        <f ca="1">C105*EXP(-$B$4*C$42/365.25)</f>
        <v>10524.325399936877</v>
      </c>
      <c r="D106" s="18">
        <f ca="1">D105*EXP(-$B$4*D$42/365.25)</f>
        <v>9999.6280063337617</v>
      </c>
      <c r="E106" s="18">
        <f ca="1">E105*EXP(-$B$4*E$42/365.25)</f>
        <v>9498.4888572491145</v>
      </c>
      <c r="F106" s="18">
        <f ca="1">F105*EXP(-$B$4*F$42/365.25)</f>
        <v>9024.9352414898785</v>
      </c>
      <c r="G106" s="18">
        <f ca="1">SUM(B106:F106)</f>
        <v>50123.932058199032</v>
      </c>
    </row>
    <row r="107" spans="1:7" hidden="1">
      <c r="A107" t="s">
        <v>41</v>
      </c>
      <c r="F107" s="38">
        <f>((1+$D$18)/($B$4-$D$18)*(1-(((1+$D$18)/(1+$B$4))^$B$16)))</f>
        <v>4.358120835946381</v>
      </c>
      <c r="G107" s="18">
        <f ca="1">F107*F106</f>
        <v>39331.75831900382</v>
      </c>
    </row>
    <row r="108" spans="1:7" hidden="1">
      <c r="A108" t="s">
        <v>40</v>
      </c>
      <c r="B108" s="38"/>
      <c r="F108" s="18">
        <f>F105*EXP($C$18*$B$16)</f>
        <v>18091.453633211837</v>
      </c>
    </row>
    <row r="109" spans="1:7" hidden="1">
      <c r="A109" t="s">
        <v>43</v>
      </c>
      <c r="F109" s="18">
        <f ca="1">F108*EXP(-$B$4*B$48/365.25)</f>
        <v>7029.1077329795962</v>
      </c>
      <c r="G109" s="42">
        <f ca="1">F109*B$51</f>
        <v>147611.26239257152</v>
      </c>
    </row>
    <row r="110" spans="1:7" hidden="1">
      <c r="A110" t="s">
        <v>44</v>
      </c>
      <c r="G110" s="18">
        <f ca="1">SUM(G106:G107,G109)</f>
        <v>237066.95276977436</v>
      </c>
    </row>
    <row r="111" spans="1:7" hidden="1">
      <c r="A111" t="s">
        <v>25</v>
      </c>
      <c r="G111" s="43">
        <f ca="1">G110/$G$4</f>
        <v>28.833376259388952</v>
      </c>
    </row>
    <row r="112" spans="1:7" hidden="1"/>
    <row r="113" spans="1:7" hidden="1">
      <c r="A113" s="41" t="s">
        <v>49</v>
      </c>
    </row>
    <row r="114" spans="1:7" hidden="1">
      <c r="A114" t="s">
        <v>37</v>
      </c>
      <c r="B114" s="18">
        <f>$G$3*(1+C$8)</f>
        <v>129877.65000000001</v>
      </c>
      <c r="C114" s="18">
        <f>B114*(1+D$8)</f>
        <v>136371.5325</v>
      </c>
      <c r="D114" s="18">
        <f>C114*(1+E$8)</f>
        <v>143190.10912500002</v>
      </c>
      <c r="E114" s="18">
        <f>D114*(1+F$8)</f>
        <v>150349.61458125003</v>
      </c>
      <c r="F114" s="18">
        <f>E114*(1+G$8)</f>
        <v>157867.09531031255</v>
      </c>
    </row>
    <row r="115" spans="1:7" hidden="1">
      <c r="A115" t="s">
        <v>38</v>
      </c>
      <c r="B115" s="18">
        <f>B114*C$11</f>
        <v>13637.153250000001</v>
      </c>
      <c r="C115" s="18">
        <f>C114*D$11</f>
        <v>14319.0109125</v>
      </c>
      <c r="D115" s="18">
        <f>D114*E$11</f>
        <v>15034.961458125001</v>
      </c>
      <c r="E115" s="18">
        <f>E114*F$11</f>
        <v>15786.709531031252</v>
      </c>
      <c r="F115" s="18">
        <f>F114*G$11</f>
        <v>16576.045007582816</v>
      </c>
    </row>
    <row r="116" spans="1:7" hidden="1">
      <c r="A116" t="s">
        <v>39</v>
      </c>
      <c r="B116" s="38">
        <f>B115-(C$12*B115)</f>
        <v>11591.580262500001</v>
      </c>
      <c r="C116" s="38">
        <f t="shared" ref="C116" si="13">C115-(D$12*C115)</f>
        <v>12171.159275624999</v>
      </c>
      <c r="D116" s="38">
        <f t="shared" ref="D116" si="14">D115-(E$12*D115)</f>
        <v>12779.717239406251</v>
      </c>
      <c r="E116" s="38">
        <f t="shared" ref="E116" si="15">E115-(F$12*E115)</f>
        <v>13418.703101376565</v>
      </c>
      <c r="F116" s="38">
        <f t="shared" ref="F116" si="16">F115-(G$12*F115)</f>
        <v>14089.638256445392</v>
      </c>
    </row>
    <row r="117" spans="1:7" hidden="1">
      <c r="A117" t="s">
        <v>42</v>
      </c>
      <c r="B117" s="18">
        <f ca="1">B116*EXP(-$B$4*B$42/365.25)</f>
        <v>11076.554553189409</v>
      </c>
      <c r="C117" s="18">
        <f ca="1">C116*EXP(-$B$4*C$42/365.25)</f>
        <v>10524.325399936877</v>
      </c>
      <c r="D117" s="18">
        <f ca="1">D116*EXP(-$B$4*D$42/365.25)</f>
        <v>9999.6280063337617</v>
      </c>
      <c r="E117" s="18">
        <f ca="1">E116*EXP(-$B$4*E$42/365.25)</f>
        <v>9498.4888572491145</v>
      </c>
      <c r="F117" s="18">
        <f ca="1">F116*EXP(-$B$4*F$42/365.25)</f>
        <v>9024.9352414898785</v>
      </c>
      <c r="G117" s="18">
        <f ca="1">SUM(B117:F117)</f>
        <v>50123.932058199032</v>
      </c>
    </row>
    <row r="118" spans="1:7" hidden="1">
      <c r="A118" t="s">
        <v>41</v>
      </c>
      <c r="F118" s="38">
        <f>((1+$D$17)/($B$4-$D$17)*(1-(((1+$D$17)/(1+$B$4))^$B$16)))</f>
        <v>4.6054841458295943</v>
      </c>
      <c r="G118" s="18">
        <f ca="1">F118*F117</f>
        <v>41564.196171820418</v>
      </c>
    </row>
    <row r="119" spans="1:7" hidden="1">
      <c r="A119" t="s">
        <v>40</v>
      </c>
      <c r="B119" s="38"/>
      <c r="F119" s="18">
        <f>F116*EXP($C$17*$B$16)</f>
        <v>19994.14842113974</v>
      </c>
    </row>
    <row r="120" spans="1:7" hidden="1">
      <c r="A120" t="s">
        <v>43</v>
      </c>
      <c r="F120" s="18">
        <f ca="1">F119*EXP(-$B$4*B$48/365.25)</f>
        <v>7768.3654465096952</v>
      </c>
      <c r="G120" s="42">
        <f ca="1">F120*B$51</f>
        <v>163135.6743767036</v>
      </c>
    </row>
    <row r="121" spans="1:7" hidden="1">
      <c r="A121" t="s">
        <v>44</v>
      </c>
      <c r="G121" s="18">
        <f ca="1">SUM(G117:G118,G120)</f>
        <v>254823.80260672304</v>
      </c>
    </row>
    <row r="122" spans="1:7" hidden="1">
      <c r="A122" t="s">
        <v>25</v>
      </c>
      <c r="G122" s="43">
        <f ca="1">G121/$G$4</f>
        <v>30.993061219896397</v>
      </c>
    </row>
    <row r="123" spans="1:7" hidden="1"/>
    <row r="124" spans="1:7" hidden="1">
      <c r="A124" s="41" t="s">
        <v>50</v>
      </c>
    </row>
    <row r="125" spans="1:7" hidden="1">
      <c r="A125" t="s">
        <v>37</v>
      </c>
      <c r="B125" s="18">
        <f>$G$3*(1+C$8)</f>
        <v>129877.65000000001</v>
      </c>
      <c r="C125" s="18">
        <f>B125*(1+D$8)</f>
        <v>136371.5325</v>
      </c>
      <c r="D125" s="18">
        <f>C125*(1+E$8)</f>
        <v>143190.10912500002</v>
      </c>
      <c r="E125" s="18">
        <f>D125*(1+F$8)</f>
        <v>150349.61458125003</v>
      </c>
      <c r="F125" s="18">
        <f>E125*(1+G$8)</f>
        <v>157867.09531031255</v>
      </c>
    </row>
    <row r="126" spans="1:7" hidden="1">
      <c r="A126" t="s">
        <v>38</v>
      </c>
      <c r="B126" s="18">
        <f>B125*C$10</f>
        <v>18182.871000000003</v>
      </c>
      <c r="C126" s="18">
        <f>C125*D$10</f>
        <v>19092.014550000004</v>
      </c>
      <c r="D126" s="18">
        <f>D125*E$10</f>
        <v>20046.615277500005</v>
      </c>
      <c r="E126" s="18">
        <f>E125*F$10</f>
        <v>21048.946041375006</v>
      </c>
      <c r="F126" s="18">
        <f>F125*G$10</f>
        <v>22101.39334344376</v>
      </c>
    </row>
    <row r="127" spans="1:7" hidden="1">
      <c r="A127" t="s">
        <v>39</v>
      </c>
      <c r="B127" s="38">
        <f>B126-(C$12*B126)</f>
        <v>15455.440350000003</v>
      </c>
      <c r="C127" s="38">
        <f t="shared" ref="C127" si="17">C126-(D$12*C126)</f>
        <v>16228.212367500004</v>
      </c>
      <c r="D127" s="38">
        <f t="shared" ref="D127" si="18">D126-(E$12*D126)</f>
        <v>17039.622985875005</v>
      </c>
      <c r="E127" s="38">
        <f t="shared" ref="E127" si="19">E126-(F$12*E126)</f>
        <v>17891.604135168756</v>
      </c>
      <c r="F127" s="38">
        <f t="shared" ref="F127" si="20">F126-(G$12*F126)</f>
        <v>18786.184341927197</v>
      </c>
    </row>
    <row r="128" spans="1:7" hidden="1">
      <c r="A128" t="s">
        <v>42</v>
      </c>
      <c r="B128" s="18">
        <f ca="1">B127*EXP(-$B$4*B$42/365.25)</f>
        <v>14768.739404252547</v>
      </c>
      <c r="C128" s="18">
        <f ca="1">C127*EXP(-$B$4*C$42/365.25)</f>
        <v>14032.433866582507</v>
      </c>
      <c r="D128" s="18">
        <f ca="1">D127*EXP(-$B$4*D$42/365.25)</f>
        <v>13332.837341778353</v>
      </c>
      <c r="E128" s="18">
        <f ca="1">E127*EXP(-$B$4*E$42/365.25)</f>
        <v>12664.651809665487</v>
      </c>
      <c r="F128" s="18">
        <f ca="1">F127*EXP(-$B$4*F$42/365.25)</f>
        <v>12033.246988653176</v>
      </c>
      <c r="G128" s="18">
        <f ca="1">SUM(B128:F128)</f>
        <v>66831.909410932072</v>
      </c>
    </row>
    <row r="129" spans="1:11" hidden="1">
      <c r="A129" t="s">
        <v>41</v>
      </c>
      <c r="F129" s="38">
        <f>((1+$D$18)/($B$4-$D$18)*(1-(((1+$D$18)/(1+$B$4))^$B$16)))</f>
        <v>4.358120835946381</v>
      </c>
      <c r="G129" s="18">
        <f ca="1">F129*F128</f>
        <v>52442.344425338451</v>
      </c>
    </row>
    <row r="130" spans="1:11" hidden="1">
      <c r="A130" t="s">
        <v>40</v>
      </c>
      <c r="B130" s="38"/>
      <c r="F130" s="18">
        <f>F127*EXP($C$18*$B$16)</f>
        <v>24121.938177615793</v>
      </c>
    </row>
    <row r="131" spans="1:11" hidden="1">
      <c r="A131" t="s">
        <v>43</v>
      </c>
      <c r="F131" s="18">
        <f ca="1">F130*EXP(-$B$4*B$48/365.25)</f>
        <v>9372.1436439727986</v>
      </c>
      <c r="G131" s="42">
        <f ca="1">F131*B$51</f>
        <v>196815.01652342879</v>
      </c>
    </row>
    <row r="132" spans="1:11" hidden="1">
      <c r="A132" t="s">
        <v>44</v>
      </c>
      <c r="G132" s="18">
        <f ca="1">SUM(G128:G129,G131)</f>
        <v>316089.27035969932</v>
      </c>
    </row>
    <row r="133" spans="1:11" hidden="1">
      <c r="A133" t="s">
        <v>25</v>
      </c>
      <c r="G133" s="43">
        <f ca="1">G132/$G$4</f>
        <v>38.444501679185294</v>
      </c>
    </row>
    <row r="134" spans="1:11" hidden="1"/>
    <row r="135" spans="1:11" hidden="1">
      <c r="A135" s="41" t="s">
        <v>49</v>
      </c>
    </row>
    <row r="136" spans="1:11" hidden="1">
      <c r="A136" t="s">
        <v>37</v>
      </c>
      <c r="B136" s="18">
        <f>$G$3*(1+C$8)</f>
        <v>129877.65000000001</v>
      </c>
      <c r="C136" s="18">
        <f>B136*(1+D$8)</f>
        <v>136371.5325</v>
      </c>
      <c r="D136" s="18">
        <f>C136*(1+E$8)</f>
        <v>143190.10912500002</v>
      </c>
      <c r="E136" s="18">
        <f>D136*(1+F$8)</f>
        <v>150349.61458125003</v>
      </c>
      <c r="F136" s="18">
        <f>E136*(1+G$8)</f>
        <v>157867.09531031255</v>
      </c>
    </row>
    <row r="137" spans="1:11" hidden="1">
      <c r="A137" t="s">
        <v>38</v>
      </c>
      <c r="B137" s="18">
        <f>B136*C$10</f>
        <v>18182.871000000003</v>
      </c>
      <c r="C137" s="18">
        <f>C136*D$10</f>
        <v>19092.014550000004</v>
      </c>
      <c r="D137" s="18">
        <f>D136*E$10</f>
        <v>20046.615277500005</v>
      </c>
      <c r="E137" s="18">
        <f>E136*F$10</f>
        <v>21048.946041375006</v>
      </c>
      <c r="F137" s="18">
        <f>F136*G$10</f>
        <v>22101.39334344376</v>
      </c>
    </row>
    <row r="138" spans="1:11" hidden="1">
      <c r="A138" t="s">
        <v>39</v>
      </c>
      <c r="B138" s="38">
        <f>B137-(C$12*B137)</f>
        <v>15455.440350000003</v>
      </c>
      <c r="C138" s="38">
        <f t="shared" ref="C138" si="21">C137-(D$12*C137)</f>
        <v>16228.212367500004</v>
      </c>
      <c r="D138" s="38">
        <f t="shared" ref="D138" si="22">D137-(E$12*D137)</f>
        <v>17039.622985875005</v>
      </c>
      <c r="E138" s="38">
        <f t="shared" ref="E138" si="23">E137-(F$12*E137)</f>
        <v>17891.604135168756</v>
      </c>
      <c r="F138" s="38">
        <f t="shared" ref="F138" si="24">F137-(G$12*F137)</f>
        <v>18786.184341927197</v>
      </c>
    </row>
    <row r="139" spans="1:11" hidden="1">
      <c r="A139" t="s">
        <v>42</v>
      </c>
      <c r="B139" s="18">
        <f ca="1">B138*EXP(-$B$4*B$42/365.25)</f>
        <v>14768.739404252547</v>
      </c>
      <c r="C139" s="18">
        <f ca="1">C138*EXP(-$B$4*C$42/365.25)</f>
        <v>14032.433866582507</v>
      </c>
      <c r="D139" s="18">
        <f ca="1">D138*EXP(-$B$4*D$42/365.25)</f>
        <v>13332.837341778353</v>
      </c>
      <c r="E139" s="18">
        <f ca="1">E138*EXP(-$B$4*E$42/365.25)</f>
        <v>12664.651809665487</v>
      </c>
      <c r="F139" s="18">
        <f ca="1">F138*EXP(-$B$4*F$42/365.25)</f>
        <v>12033.246988653176</v>
      </c>
      <c r="G139" s="18">
        <f ca="1">SUM(B139:F139)</f>
        <v>66831.909410932072</v>
      </c>
      <c r="H139" s="18"/>
      <c r="I139" s="18"/>
      <c r="J139" s="18"/>
      <c r="K139" s="18"/>
    </row>
    <row r="140" spans="1:11" hidden="1">
      <c r="A140" t="s">
        <v>41</v>
      </c>
      <c r="F140" s="38">
        <f>((1+$D$17)/($B$4-$D$17)*(1-(((1+$D$17)/(1+$B$4))^$B$16)))</f>
        <v>4.6054841458295943</v>
      </c>
      <c r="G140" s="18">
        <f ca="1">F140*F139</f>
        <v>55418.928229093908</v>
      </c>
    </row>
    <row r="141" spans="1:11" hidden="1">
      <c r="A141" t="s">
        <v>40</v>
      </c>
      <c r="B141" s="38"/>
      <c r="F141" s="18">
        <f>F138*EXP($C$17*$B$16)</f>
        <v>26658.864561519662</v>
      </c>
    </row>
    <row r="142" spans="1:11" hidden="1">
      <c r="A142" t="s">
        <v>43</v>
      </c>
      <c r="F142" s="18">
        <f ca="1">F141*EXP(-$B$4*B$48/365.25)</f>
        <v>10357.820595346264</v>
      </c>
      <c r="G142" s="42">
        <f ca="1">F142*B$51</f>
        <v>217514.23250227154</v>
      </c>
    </row>
    <row r="143" spans="1:11" hidden="1">
      <c r="A143" t="s">
        <v>44</v>
      </c>
      <c r="G143" s="18">
        <f ca="1">SUM(G139:G140,G142)</f>
        <v>339765.07014229754</v>
      </c>
    </row>
    <row r="144" spans="1:11" hidden="1">
      <c r="A144" t="s">
        <v>25</v>
      </c>
      <c r="G144" s="43">
        <f ca="1">G143/$G$4</f>
        <v>41.324081626528546</v>
      </c>
    </row>
    <row r="145" spans="11:11">
      <c r="K145" s="105"/>
    </row>
  </sheetData>
  <mergeCells count="20">
    <mergeCell ref="A1:G1"/>
    <mergeCell ref="A10:A11"/>
    <mergeCell ref="A8:A9"/>
    <mergeCell ref="I6:J6"/>
    <mergeCell ref="I7:J7"/>
    <mergeCell ref="I8:J8"/>
    <mergeCell ref="I9:J9"/>
    <mergeCell ref="I1:J1"/>
    <mergeCell ref="I2:J2"/>
    <mergeCell ref="I3:J3"/>
    <mergeCell ref="I4:J4"/>
    <mergeCell ref="I5:J5"/>
    <mergeCell ref="A6:G6"/>
    <mergeCell ref="I11:L11"/>
    <mergeCell ref="I12:L12"/>
    <mergeCell ref="I20:L20"/>
    <mergeCell ref="A41:F41"/>
    <mergeCell ref="A17:A18"/>
    <mergeCell ref="E15:G15"/>
    <mergeCell ref="A15:C15"/>
  </mergeCells>
  <dataValidations count="4">
    <dataValidation type="list" allowBlank="1" showInputMessage="1" showErrorMessage="1" sqref="L13">
      <formula1>_options3</formula1>
    </dataValidation>
    <dataValidation type="list" allowBlank="1" showInputMessage="1" showErrorMessage="1" sqref="L14">
      <formula1>_options4</formula1>
    </dataValidation>
    <dataValidation type="list" allowBlank="1" showInputMessage="1" showErrorMessage="1" sqref="L15">
      <formula1>_options5</formula1>
    </dataValidation>
    <dataValidation type="list" allowBlank="1" showInputMessage="1" showErrorMessage="1" sqref="L2:L9">
      <formula1>"Yes,No,Most"</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
  <sheetViews>
    <sheetView workbookViewId="0"/>
  </sheetViews>
  <sheetFormatPr defaultRowHeight="15"/>
  <cols>
    <col min="1" max="5" width="6.28515625" bestFit="1" customWidth="1"/>
    <col min="6" max="7" width="11" bestFit="1" customWidth="1"/>
    <col min="8" max="8" width="6.140625" bestFit="1" customWidth="1"/>
    <col min="9" max="10" width="11" bestFit="1" customWidth="1"/>
    <col min="11" max="11" width="6.140625" bestFit="1" customWidth="1"/>
    <col min="12" max="13" width="11" bestFit="1" customWidth="1"/>
    <col min="14" max="14" width="6.140625" bestFit="1" customWidth="1"/>
    <col min="15" max="16" width="11" bestFit="1" customWidth="1"/>
    <col min="17" max="17" width="6.140625" bestFit="1" customWidth="1"/>
    <col min="18" max="19" width="11" bestFit="1" customWidth="1"/>
    <col min="20" max="20" width="6.140625" bestFit="1" customWidth="1"/>
    <col min="21" max="22" width="11" bestFit="1" customWidth="1"/>
    <col min="23" max="23" width="6.140625" bestFit="1" customWidth="1"/>
    <col min="24" max="25" width="11" bestFit="1" customWidth="1"/>
    <col min="26" max="26" width="6.140625" bestFit="1" customWidth="1"/>
    <col min="27" max="28" width="11" bestFit="1" customWidth="1"/>
    <col min="29" max="29" width="6.1406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
  <sheetViews>
    <sheetView showGridLines="0" zoomScale="120" zoomScaleNormal="120" workbookViewId="0">
      <selection activeCell="I30" sqref="I30:K30"/>
    </sheetView>
  </sheetViews>
  <sheetFormatPr defaultRowHeight="15"/>
  <cols>
    <col min="1" max="1" width="38.7109375" bestFit="1" customWidth="1"/>
    <col min="2" max="7" width="11.7109375" customWidth="1"/>
    <col min="8" max="11" width="10.7109375" customWidth="1"/>
    <col min="12" max="12" width="11.5703125" bestFit="1" customWidth="1"/>
    <col min="13" max="13" width="12.5703125" bestFit="1" customWidth="1"/>
    <col min="14" max="14" width="15" bestFit="1" customWidth="1"/>
    <col min="15" max="15" width="13.140625" bestFit="1" customWidth="1"/>
    <col min="16" max="16" width="16" bestFit="1" customWidth="1"/>
  </cols>
  <sheetData>
    <row r="1" spans="1:11" s="9" customFormat="1" ht="15.75" thickBot="1">
      <c r="A1" s="59" t="s">
        <v>129</v>
      </c>
      <c r="B1" s="61">
        <v>-9</v>
      </c>
      <c r="C1" s="61">
        <v>-8</v>
      </c>
      <c r="D1" s="61">
        <v>-7</v>
      </c>
      <c r="E1" s="61">
        <v>-6</v>
      </c>
      <c r="F1" s="61">
        <v>-5</v>
      </c>
      <c r="G1" s="61">
        <v>-4</v>
      </c>
      <c r="H1" s="61">
        <v>-3</v>
      </c>
      <c r="I1" s="61">
        <v>-2</v>
      </c>
      <c r="J1" s="61">
        <v>-1</v>
      </c>
      <c r="K1" s="61">
        <v>0</v>
      </c>
    </row>
    <row r="2" spans="1:11">
      <c r="A2" s="7" t="s">
        <v>130</v>
      </c>
      <c r="B2" s="106">
        <f>DATE(YEAR('Valuation Model'!$B3)+B1,MONTH('Valuation Model'!$B3),DAY('Valuation Model'!$B3))</f>
        <v>39447</v>
      </c>
      <c r="C2" s="106">
        <f>DATE(YEAR('Valuation Model'!$B3)+C1,MONTH('Valuation Model'!$B3),DAY('Valuation Model'!$B3))</f>
        <v>39813</v>
      </c>
      <c r="D2" s="106">
        <f>DATE(YEAR('Valuation Model'!$B3)+D1,MONTH('Valuation Model'!$B3),DAY('Valuation Model'!$B3))</f>
        <v>40178</v>
      </c>
      <c r="E2" s="106">
        <f>DATE(YEAR('Valuation Model'!$B3)+E1,MONTH('Valuation Model'!$B3),DAY('Valuation Model'!$B3))</f>
        <v>40543</v>
      </c>
      <c r="F2" s="106">
        <f>DATE(YEAR('Valuation Model'!$B3)+F1,MONTH('Valuation Model'!$B3),DAY('Valuation Model'!$B3))</f>
        <v>40908</v>
      </c>
      <c r="G2" s="106">
        <f>DATE(YEAR('Valuation Model'!$B3)+G1,MONTH('Valuation Model'!$B3),DAY('Valuation Model'!$B3))</f>
        <v>41274</v>
      </c>
      <c r="H2" s="106">
        <f>DATE(YEAR('Valuation Model'!$B3)+H1,MONTH('Valuation Model'!$B3),DAY('Valuation Model'!$B3))</f>
        <v>41639</v>
      </c>
      <c r="I2" s="106">
        <f>DATE(YEAR('Valuation Model'!$B3)+I1,MONTH('Valuation Model'!$B3),DAY('Valuation Model'!$B3))</f>
        <v>42004</v>
      </c>
      <c r="J2" s="106">
        <f>DATE(YEAR('Valuation Model'!$B3)+J1,MONTH('Valuation Model'!$B3),DAY('Valuation Model'!$B3))</f>
        <v>42369</v>
      </c>
      <c r="K2" s="106">
        <f>DATE(YEAR('Valuation Model'!$B3)+K1,MONTH('Valuation Model'!$B3),DAY('Valuation Model'!$B3))</f>
        <v>42735</v>
      </c>
    </row>
    <row r="3" spans="1:11">
      <c r="A3" s="1" t="s">
        <v>37</v>
      </c>
      <c r="B3" s="107"/>
      <c r="C3" s="107"/>
      <c r="D3" s="107"/>
      <c r="E3" s="107"/>
      <c r="F3" s="107">
        <v>110062</v>
      </c>
      <c r="G3" s="107">
        <v>112588</v>
      </c>
      <c r="H3" s="107">
        <v>113245</v>
      </c>
      <c r="I3" s="107">
        <v>117184</v>
      </c>
      <c r="J3" s="107">
        <v>117386</v>
      </c>
      <c r="K3" s="107">
        <v>123693</v>
      </c>
    </row>
    <row r="4" spans="1:11">
      <c r="A4" s="108" t="s">
        <v>131</v>
      </c>
      <c r="B4" s="108"/>
      <c r="C4" s="109" t="str">
        <f t="shared" ref="C4:F4" si="0">IFERROR(C3/B3-1,"")</f>
        <v/>
      </c>
      <c r="D4" s="109" t="str">
        <f t="shared" si="0"/>
        <v/>
      </c>
      <c r="E4" s="109" t="str">
        <f t="shared" si="0"/>
        <v/>
      </c>
      <c r="F4" s="109" t="str">
        <f t="shared" si="0"/>
        <v/>
      </c>
      <c r="G4" s="109">
        <f>IFERROR(G3/F3-1,"")</f>
        <v>2.2950700514255518E-2</v>
      </c>
      <c r="H4" s="109">
        <f t="shared" ref="H4:K4" si="1">IFERROR(H3/G3-1,"")</f>
        <v>5.835435392759436E-3</v>
      </c>
      <c r="I4" s="109">
        <f t="shared" si="1"/>
        <v>3.4782992626606113E-2</v>
      </c>
      <c r="J4" s="109">
        <f t="shared" si="1"/>
        <v>1.7237848170399417E-3</v>
      </c>
      <c r="K4" s="109">
        <f t="shared" si="1"/>
        <v>5.3728724038641706E-2</v>
      </c>
    </row>
    <row r="5" spans="1:11">
      <c r="A5" s="108" t="s">
        <v>132</v>
      </c>
      <c r="B5" s="108"/>
      <c r="C5" s="108"/>
      <c r="D5" s="108"/>
      <c r="E5" s="109" t="str">
        <f>IFERROR(SUM(C3:E3)/SUM(B3:D3)-1,"")</f>
        <v/>
      </c>
      <c r="F5" s="109" t="str">
        <f t="shared" ref="F5:K5" si="2">IFERROR(SUM(D3:F3)/SUM(C3:E3)-1,"")</f>
        <v/>
      </c>
      <c r="G5" s="109">
        <f t="shared" si="2"/>
        <v>1.0229507005142557</v>
      </c>
      <c r="H5" s="109">
        <f t="shared" si="2"/>
        <v>0.50862339995508643</v>
      </c>
      <c r="I5" s="109">
        <f t="shared" si="2"/>
        <v>2.1203054525968046E-2</v>
      </c>
      <c r="J5" s="109">
        <f t="shared" si="2"/>
        <v>1.3987644927219378E-2</v>
      </c>
      <c r="K5" s="109">
        <f t="shared" si="2"/>
        <v>3.0038957491770102E-2</v>
      </c>
    </row>
    <row r="6" spans="1:11">
      <c r="A6" s="108" t="s">
        <v>133</v>
      </c>
      <c r="B6" s="108"/>
      <c r="C6" s="108"/>
      <c r="D6" s="108"/>
      <c r="E6" s="108"/>
      <c r="F6" s="110"/>
      <c r="G6" s="109">
        <f>IFERROR(SUM(C3:G3)/SUM(B3:F3)-1,"")</f>
        <v>1.0229507005142557</v>
      </c>
      <c r="H6" s="109">
        <f t="shared" ref="H6:K6" si="3">IFERROR(SUM(D3:H3)/SUM(C3:G3)-1,"")</f>
        <v>0.50862339995508643</v>
      </c>
      <c r="I6" s="109">
        <f t="shared" si="3"/>
        <v>0.34887092692656929</v>
      </c>
      <c r="J6" s="109">
        <f t="shared" si="3"/>
        <v>0.25908506022128597</v>
      </c>
      <c r="K6" s="109">
        <f t="shared" si="3"/>
        <v>2.3894542171737143E-2</v>
      </c>
    </row>
    <row r="8" spans="1:11" s="9" customFormat="1" ht="15.75" thickBot="1">
      <c r="A8" s="59" t="s">
        <v>134</v>
      </c>
      <c r="B8" s="111">
        <f t="shared" ref="B8:J8" si="4">B2</f>
        <v>39447</v>
      </c>
      <c r="C8" s="111">
        <f t="shared" si="4"/>
        <v>39813</v>
      </c>
      <c r="D8" s="111">
        <f t="shared" si="4"/>
        <v>40178</v>
      </c>
      <c r="E8" s="111">
        <f t="shared" si="4"/>
        <v>40543</v>
      </c>
      <c r="F8" s="111">
        <f t="shared" si="4"/>
        <v>40908</v>
      </c>
      <c r="G8" s="111">
        <f t="shared" si="4"/>
        <v>41274</v>
      </c>
      <c r="H8" s="111">
        <f t="shared" si="4"/>
        <v>41639</v>
      </c>
      <c r="I8" s="111">
        <f t="shared" si="4"/>
        <v>42004</v>
      </c>
      <c r="J8" s="111">
        <f t="shared" si="4"/>
        <v>42369</v>
      </c>
      <c r="K8" s="111">
        <f>K2</f>
        <v>42735</v>
      </c>
    </row>
    <row r="9" spans="1:11">
      <c r="A9" s="112" t="s">
        <v>135</v>
      </c>
      <c r="B9" s="113"/>
      <c r="C9" s="113"/>
      <c r="D9" s="113"/>
      <c r="E9" s="113"/>
      <c r="F9" s="113"/>
      <c r="G9" s="113"/>
      <c r="H9" s="113"/>
      <c r="I9" s="113">
        <f>15171+6263</f>
        <v>21434</v>
      </c>
      <c r="J9" s="113">
        <f>16354+1537</f>
        <v>17891</v>
      </c>
      <c r="K9" s="113">
        <f>29960-1552</f>
        <v>28408</v>
      </c>
    </row>
    <row r="10" spans="1:11">
      <c r="A10" s="114" t="s">
        <v>136</v>
      </c>
      <c r="B10" s="113"/>
      <c r="C10" s="113"/>
      <c r="D10" s="113"/>
      <c r="E10" s="113"/>
      <c r="F10" s="113"/>
      <c r="G10" s="113"/>
      <c r="H10" s="113"/>
      <c r="I10" s="113">
        <v>-5074.9228494612198</v>
      </c>
      <c r="J10" s="113">
        <v>-4937.6903630150891</v>
      </c>
      <c r="K10" s="113">
        <v>-5085.1870580123268</v>
      </c>
    </row>
    <row r="11" spans="1:11">
      <c r="A11" s="115" t="s">
        <v>137</v>
      </c>
      <c r="B11" s="5">
        <f t="shared" ref="B11:K11" si="5">B9+B10</f>
        <v>0</v>
      </c>
      <c r="C11" s="5">
        <f t="shared" si="5"/>
        <v>0</v>
      </c>
      <c r="D11" s="5">
        <f t="shared" si="5"/>
        <v>0</v>
      </c>
      <c r="E11" s="5">
        <f t="shared" si="5"/>
        <v>0</v>
      </c>
      <c r="F11" s="5">
        <f t="shared" si="5"/>
        <v>0</v>
      </c>
      <c r="G11" s="5">
        <f t="shared" si="5"/>
        <v>0</v>
      </c>
      <c r="H11" s="5">
        <f t="shared" si="5"/>
        <v>0</v>
      </c>
      <c r="I11" s="5">
        <f t="shared" si="5"/>
        <v>16359.07715053878</v>
      </c>
      <c r="J11" s="5">
        <f t="shared" si="5"/>
        <v>12953.309636984912</v>
      </c>
      <c r="K11" s="5">
        <f t="shared" si="5"/>
        <v>23322.812941987671</v>
      </c>
    </row>
    <row r="12" spans="1:11">
      <c r="A12" s="108" t="s">
        <v>127</v>
      </c>
      <c r="B12" s="109" t="str">
        <f t="shared" ref="B12:K12" si="6">IFERROR(B11/B$3,"")</f>
        <v/>
      </c>
      <c r="C12" s="109" t="str">
        <f t="shared" si="6"/>
        <v/>
      </c>
      <c r="D12" s="109" t="str">
        <f t="shared" si="6"/>
        <v/>
      </c>
      <c r="E12" s="109" t="str">
        <f t="shared" si="6"/>
        <v/>
      </c>
      <c r="F12" s="109">
        <f t="shared" si="6"/>
        <v>0</v>
      </c>
      <c r="G12" s="109">
        <f t="shared" si="6"/>
        <v>0</v>
      </c>
      <c r="H12" s="109">
        <f t="shared" si="6"/>
        <v>0</v>
      </c>
      <c r="I12" s="109">
        <f t="shared" si="6"/>
        <v>0.13960162778654747</v>
      </c>
      <c r="J12" s="109">
        <f t="shared" si="6"/>
        <v>0.11034799411330919</v>
      </c>
      <c r="K12" s="109">
        <f t="shared" si="6"/>
        <v>0.18855402441518657</v>
      </c>
    </row>
    <row r="13" spans="1:11">
      <c r="A13" s="108" t="s">
        <v>138</v>
      </c>
      <c r="B13" s="108"/>
      <c r="C13" s="109" t="str">
        <f t="shared" ref="C13:F13" si="7">IFERROR(C11/B11-1,"")</f>
        <v/>
      </c>
      <c r="D13" s="109" t="str">
        <f t="shared" si="7"/>
        <v/>
      </c>
      <c r="E13" s="109" t="str">
        <f t="shared" si="7"/>
        <v/>
      </c>
      <c r="F13" s="109" t="str">
        <f t="shared" si="7"/>
        <v/>
      </c>
      <c r="G13" s="109" t="str">
        <f>IFERROR(G11/F11-1,"")</f>
        <v/>
      </c>
      <c r="H13" s="109" t="str">
        <f t="shared" ref="H13:K13" si="8">IFERROR(H11/G11-1,"")</f>
        <v/>
      </c>
      <c r="I13" s="109" t="str">
        <f t="shared" si="8"/>
        <v/>
      </c>
      <c r="J13" s="109">
        <f t="shared" si="8"/>
        <v>-0.20818824205139841</v>
      </c>
      <c r="K13" s="109">
        <f t="shared" si="8"/>
        <v>0.80052925434556554</v>
      </c>
    </row>
    <row r="14" spans="1:11">
      <c r="A14" s="108" t="s">
        <v>139</v>
      </c>
      <c r="B14" s="108"/>
      <c r="C14" s="108"/>
      <c r="D14" s="108"/>
      <c r="E14" s="109" t="str">
        <f>IFERROR(SUM(C11:E11)/SUM(B11:D11)-1,"")</f>
        <v/>
      </c>
      <c r="F14" s="109" t="str">
        <f t="shared" ref="F14:K14" si="9">IFERROR(SUM(D11:F11)/SUM(C11:E11)-1,"")</f>
        <v/>
      </c>
      <c r="G14" s="109" t="str">
        <f t="shared" si="9"/>
        <v/>
      </c>
      <c r="H14" s="109" t="str">
        <f t="shared" si="9"/>
        <v/>
      </c>
      <c r="I14" s="109" t="str">
        <f t="shared" si="9"/>
        <v/>
      </c>
      <c r="J14" s="109">
        <f t="shared" si="9"/>
        <v>0.79181175794860148</v>
      </c>
      <c r="K14" s="109">
        <f t="shared" si="9"/>
        <v>0.79566406894967079</v>
      </c>
    </row>
    <row r="15" spans="1:11">
      <c r="A15" s="108" t="s">
        <v>133</v>
      </c>
      <c r="B15" s="108"/>
      <c r="C15" s="108"/>
      <c r="D15" s="108"/>
      <c r="E15" s="108"/>
      <c r="F15" s="109"/>
      <c r="G15" s="109" t="str">
        <f>IFERROR(SUM(C11:G11)/SUM(B11:F11)-1,"")</f>
        <v/>
      </c>
      <c r="H15" s="109" t="str">
        <f t="shared" ref="H15:K15" si="10">IFERROR(SUM(D11:H11)/SUM(C11:G11)-1,"")</f>
        <v/>
      </c>
      <c r="I15" s="109" t="str">
        <f t="shared" si="10"/>
        <v/>
      </c>
      <c r="J15" s="109">
        <f t="shared" si="10"/>
        <v>0.79181175794860148</v>
      </c>
      <c r="K15" s="109">
        <f t="shared" si="10"/>
        <v>0.79566406894967079</v>
      </c>
    </row>
    <row r="16" spans="1:11" s="9" customFormat="1">
      <c r="A16"/>
      <c r="B16"/>
      <c r="C16"/>
      <c r="D16"/>
      <c r="E16"/>
      <c r="F16"/>
      <c r="G16"/>
      <c r="H16"/>
      <c r="I16"/>
      <c r="J16"/>
      <c r="K16"/>
    </row>
    <row r="17" spans="1:16" s="9" customFormat="1" ht="15.75" thickBot="1">
      <c r="A17" s="59" t="s">
        <v>140</v>
      </c>
      <c r="B17" s="111">
        <f t="shared" ref="B17:J17" si="11">B2</f>
        <v>39447</v>
      </c>
      <c r="C17" s="111">
        <f t="shared" si="11"/>
        <v>39813</v>
      </c>
      <c r="D17" s="111">
        <f t="shared" si="11"/>
        <v>40178</v>
      </c>
      <c r="E17" s="111">
        <f t="shared" si="11"/>
        <v>40543</v>
      </c>
      <c r="F17" s="111">
        <f t="shared" si="11"/>
        <v>40908</v>
      </c>
      <c r="G17" s="111">
        <f t="shared" si="11"/>
        <v>41274</v>
      </c>
      <c r="H17" s="111">
        <f t="shared" si="11"/>
        <v>41639</v>
      </c>
      <c r="I17" s="111">
        <f t="shared" si="11"/>
        <v>42004</v>
      </c>
      <c r="J17" s="111">
        <f t="shared" si="11"/>
        <v>42369</v>
      </c>
      <c r="K17" s="111">
        <f>K2</f>
        <v>42735</v>
      </c>
    </row>
    <row r="18" spans="1:16">
      <c r="A18" s="112" t="s">
        <v>141</v>
      </c>
      <c r="B18" s="113"/>
      <c r="C18" s="113"/>
      <c r="D18" s="113"/>
      <c r="E18" s="113"/>
      <c r="F18" s="113"/>
      <c r="G18" s="113"/>
      <c r="H18" s="113"/>
      <c r="I18" s="113">
        <f>-3818-3970</f>
        <v>-7788</v>
      </c>
      <c r="J18" s="113">
        <f>-4237-3785</f>
        <v>-8022</v>
      </c>
      <c r="K18" s="113">
        <f>-3769-3758</f>
        <v>-7527</v>
      </c>
    </row>
    <row r="19" spans="1:16" s="117" customFormat="1">
      <c r="A19" s="114" t="s">
        <v>178</v>
      </c>
      <c r="B19" s="116">
        <f t="shared" ref="B19:K19" si="12">B18-B10</f>
        <v>0</v>
      </c>
      <c r="C19" s="116">
        <f t="shared" si="12"/>
        <v>0</v>
      </c>
      <c r="D19" s="116">
        <f t="shared" si="12"/>
        <v>0</v>
      </c>
      <c r="E19" s="116">
        <f t="shared" si="12"/>
        <v>0</v>
      </c>
      <c r="F19" s="116">
        <f t="shared" si="12"/>
        <v>0</v>
      </c>
      <c r="G19" s="116">
        <f t="shared" si="12"/>
        <v>0</v>
      </c>
      <c r="H19" s="116">
        <f t="shared" si="12"/>
        <v>0</v>
      </c>
      <c r="I19" s="116">
        <f t="shared" si="12"/>
        <v>-2713.0771505387802</v>
      </c>
      <c r="J19" s="116">
        <f t="shared" si="12"/>
        <v>-3084.3096369849109</v>
      </c>
      <c r="K19" s="116">
        <f t="shared" si="12"/>
        <v>-2441.8129419876732</v>
      </c>
    </row>
    <row r="20" spans="1:16" s="117" customFormat="1">
      <c r="A20" s="114" t="s">
        <v>142</v>
      </c>
      <c r="B20" s="113"/>
      <c r="C20" s="113"/>
      <c r="D20" s="113"/>
      <c r="E20" s="113"/>
      <c r="F20" s="113"/>
      <c r="G20" s="113"/>
      <c r="H20" s="113"/>
      <c r="I20" s="113">
        <f>2335+381</f>
        <v>2716</v>
      </c>
      <c r="J20" s="113">
        <f>2331+615</f>
        <v>2946</v>
      </c>
      <c r="K20" s="113">
        <f>2526+939</f>
        <v>3465</v>
      </c>
    </row>
    <row r="21" spans="1:16" s="117" customFormat="1">
      <c r="A21" s="114" t="s">
        <v>143</v>
      </c>
      <c r="B21" s="113"/>
      <c r="C21" s="113"/>
      <c r="D21" s="113"/>
      <c r="E21" s="113"/>
      <c r="F21" s="113"/>
      <c r="G21" s="113"/>
      <c r="H21" s="113"/>
      <c r="I21" s="113">
        <v>-2091</v>
      </c>
      <c r="J21" s="113">
        <f>-167-10350</f>
        <v>-10517</v>
      </c>
      <c r="K21" s="113">
        <v>-2271</v>
      </c>
    </row>
    <row r="22" spans="1:16">
      <c r="A22" s="112" t="s">
        <v>144</v>
      </c>
      <c r="B22" s="113"/>
      <c r="C22" s="113"/>
      <c r="D22" s="113"/>
      <c r="E22" s="113"/>
      <c r="F22" s="113"/>
      <c r="G22" s="113"/>
      <c r="H22" s="113"/>
      <c r="I22" s="113">
        <v>-161</v>
      </c>
      <c r="J22" s="113">
        <v>226</v>
      </c>
      <c r="K22" s="113">
        <v>-1279</v>
      </c>
    </row>
    <row r="23" spans="1:16">
      <c r="A23" s="112" t="s">
        <v>189</v>
      </c>
      <c r="B23" s="113"/>
      <c r="C23" s="113"/>
      <c r="D23" s="113"/>
      <c r="E23" s="113"/>
      <c r="F23" s="113"/>
      <c r="G23" s="113"/>
      <c r="H23" s="113"/>
      <c r="I23" s="164">
        <v>232</v>
      </c>
      <c r="J23" s="164">
        <f>79615+532</f>
        <v>80147</v>
      </c>
      <c r="K23" s="164">
        <v>59890</v>
      </c>
    </row>
    <row r="24" spans="1:16">
      <c r="A24" s="118" t="s">
        <v>145</v>
      </c>
      <c r="B24" s="119"/>
      <c r="C24" s="119"/>
      <c r="D24" s="119"/>
      <c r="E24" s="119"/>
      <c r="F24" s="119"/>
      <c r="G24" s="119"/>
      <c r="H24" s="119"/>
      <c r="I24" s="119">
        <v>25.99</v>
      </c>
      <c r="J24" s="119">
        <v>26.8</v>
      </c>
      <c r="K24" s="119">
        <v>30.35</v>
      </c>
    </row>
    <row r="25" spans="1:16">
      <c r="A25" s="120" t="s">
        <v>146</v>
      </c>
      <c r="B25" s="121"/>
      <c r="C25" s="121"/>
      <c r="D25" s="121"/>
      <c r="E25" s="121"/>
      <c r="F25" s="121"/>
      <c r="G25" s="121"/>
      <c r="H25" s="121"/>
      <c r="I25" s="121">
        <v>36.191000000000003</v>
      </c>
      <c r="J25" s="121">
        <v>30.433</v>
      </c>
      <c r="K25" s="121">
        <v>65.763999999999996</v>
      </c>
      <c r="M25" s="17"/>
      <c r="N25" s="18"/>
      <c r="O25" s="18"/>
      <c r="P25" s="18"/>
    </row>
    <row r="26" spans="1:16">
      <c r="A26" s="122" t="s">
        <v>147</v>
      </c>
      <c r="B26" s="123"/>
      <c r="C26" s="123"/>
      <c r="D26" s="123"/>
      <c r="E26" s="123"/>
      <c r="F26" s="123"/>
      <c r="G26" s="123"/>
      <c r="H26" s="123"/>
      <c r="I26" s="123">
        <v>490</v>
      </c>
      <c r="J26" s="123">
        <v>439</v>
      </c>
      <c r="K26" s="123">
        <v>1098</v>
      </c>
    </row>
    <row r="27" spans="1:16">
      <c r="A27" s="112" t="s">
        <v>148</v>
      </c>
      <c r="B27" s="124">
        <f t="shared" ref="B27:E27" si="13">-B24*B25+B26</f>
        <v>0</v>
      </c>
      <c r="C27" s="124">
        <f t="shared" si="13"/>
        <v>0</v>
      </c>
      <c r="D27" s="124">
        <f t="shared" si="13"/>
        <v>0</v>
      </c>
      <c r="E27" s="124">
        <f t="shared" si="13"/>
        <v>0</v>
      </c>
      <c r="F27" s="124">
        <f>-F24*F25+F26</f>
        <v>0</v>
      </c>
      <c r="G27" s="124">
        <f t="shared" ref="G27:K27" si="14">-G24*G25+G26</f>
        <v>0</v>
      </c>
      <c r="H27" s="124">
        <f t="shared" si="14"/>
        <v>0</v>
      </c>
      <c r="I27" s="124">
        <f t="shared" si="14"/>
        <v>-450.60409000000004</v>
      </c>
      <c r="J27" s="124">
        <f t="shared" si="14"/>
        <v>-376.60440000000006</v>
      </c>
      <c r="K27" s="124">
        <f t="shared" si="14"/>
        <v>-897.93740000000003</v>
      </c>
    </row>
    <row r="28" spans="1:16">
      <c r="A28" s="1" t="s">
        <v>149</v>
      </c>
      <c r="B28" s="5">
        <f>B19+B20+B21+B22+B23+B27</f>
        <v>0</v>
      </c>
      <c r="C28" s="5">
        <f t="shared" ref="C28:K28" si="15">C19+C20+C21+C22+C23+C27</f>
        <v>0</v>
      </c>
      <c r="D28" s="5">
        <f t="shared" si="15"/>
        <v>0</v>
      </c>
      <c r="E28" s="5">
        <f t="shared" si="15"/>
        <v>0</v>
      </c>
      <c r="F28" s="5">
        <f t="shared" si="15"/>
        <v>0</v>
      </c>
      <c r="G28" s="5">
        <f t="shared" si="15"/>
        <v>0</v>
      </c>
      <c r="H28" s="5">
        <f t="shared" si="15"/>
        <v>0</v>
      </c>
      <c r="I28" s="5">
        <f t="shared" si="15"/>
        <v>-2467.68124053878</v>
      </c>
      <c r="J28" s="5">
        <f t="shared" si="15"/>
        <v>69341.085963015095</v>
      </c>
      <c r="K28" s="5">
        <f t="shared" si="15"/>
        <v>56465.249658012326</v>
      </c>
    </row>
    <row r="29" spans="1:16">
      <c r="A29" s="108" t="s">
        <v>150</v>
      </c>
      <c r="B29" s="109" t="str">
        <f t="shared" ref="B29:E29" si="16">IFERROR(-B28/B11,"")</f>
        <v/>
      </c>
      <c r="C29" s="109" t="str">
        <f t="shared" si="16"/>
        <v/>
      </c>
      <c r="D29" s="109" t="str">
        <f t="shared" si="16"/>
        <v/>
      </c>
      <c r="E29" s="109" t="str">
        <f t="shared" si="16"/>
        <v/>
      </c>
      <c r="F29" s="109" t="str">
        <f>IFERROR(-F28/F11,"")</f>
        <v/>
      </c>
      <c r="G29" s="109" t="str">
        <f t="shared" ref="G29:K29" si="17">IFERROR(-G28/G11,"")</f>
        <v/>
      </c>
      <c r="H29" s="109" t="str">
        <f t="shared" si="17"/>
        <v/>
      </c>
      <c r="I29" s="109">
        <f t="shared" si="17"/>
        <v>0.15084477063289037</v>
      </c>
      <c r="J29" s="109">
        <f t="shared" si="17"/>
        <v>-5.3531559042662806</v>
      </c>
      <c r="K29" s="109">
        <f t="shared" si="17"/>
        <v>-2.4210308507152187</v>
      </c>
    </row>
    <row r="30" spans="1:16">
      <c r="I30" s="163">
        <f>-SUM(I19:I20,I22,I27)/I11</f>
        <v>3.7207553637506594E-2</v>
      </c>
      <c r="J30" s="163">
        <f t="shared" ref="J30:K30" si="18">-SUM(J19:J20,J22,J27)/J11</f>
        <v>2.2304263935758139E-2</v>
      </c>
      <c r="K30" s="163">
        <f t="shared" si="18"/>
        <v>4.946874739584245E-2</v>
      </c>
    </row>
    <row r="31" spans="1:16" s="9" customFormat="1" ht="15.75" thickBot="1">
      <c r="A31" s="59" t="s">
        <v>151</v>
      </c>
      <c r="B31" s="111">
        <f t="shared" ref="B31:J31" si="19">B2</f>
        <v>39447</v>
      </c>
      <c r="C31" s="111">
        <f t="shared" si="19"/>
        <v>39813</v>
      </c>
      <c r="D31" s="111">
        <f t="shared" si="19"/>
        <v>40178</v>
      </c>
      <c r="E31" s="111">
        <f t="shared" si="19"/>
        <v>40543</v>
      </c>
      <c r="F31" s="111">
        <f t="shared" si="19"/>
        <v>40908</v>
      </c>
      <c r="G31" s="111">
        <f t="shared" si="19"/>
        <v>41274</v>
      </c>
      <c r="H31" s="111">
        <f t="shared" si="19"/>
        <v>41639</v>
      </c>
      <c r="I31" s="111">
        <f t="shared" si="19"/>
        <v>42004</v>
      </c>
      <c r="J31" s="111">
        <f t="shared" si="19"/>
        <v>42369</v>
      </c>
      <c r="K31" s="111">
        <f>K2</f>
        <v>42735</v>
      </c>
    </row>
    <row r="32" spans="1:16" ht="15.75" thickBot="1">
      <c r="A32" s="125" t="s">
        <v>152</v>
      </c>
      <c r="B32" s="4">
        <f t="shared" ref="B32:K32" si="20">B11+B28</f>
        <v>0</v>
      </c>
      <c r="C32" s="4">
        <f t="shared" si="20"/>
        <v>0</v>
      </c>
      <c r="D32" s="4">
        <f t="shared" si="20"/>
        <v>0</v>
      </c>
      <c r="E32" s="4">
        <f t="shared" si="20"/>
        <v>0</v>
      </c>
      <c r="F32" s="4">
        <f t="shared" si="20"/>
        <v>0</v>
      </c>
      <c r="G32" s="4">
        <f t="shared" si="20"/>
        <v>0</v>
      </c>
      <c r="H32" s="4">
        <f t="shared" si="20"/>
        <v>0</v>
      </c>
      <c r="I32" s="4">
        <f t="shared" si="20"/>
        <v>13891.395909999999</v>
      </c>
      <c r="J32" s="4">
        <f t="shared" si="20"/>
        <v>82294.395600000003</v>
      </c>
      <c r="K32" s="4">
        <f t="shared" si="20"/>
        <v>79788.062600000005</v>
      </c>
    </row>
    <row r="33" spans="1:11" ht="15.75" thickTop="1">
      <c r="A33" s="108" t="s">
        <v>128</v>
      </c>
      <c r="B33" s="109" t="str">
        <f t="shared" ref="B33:K33" si="21">IFERROR(B32/B$3,"")</f>
        <v/>
      </c>
      <c r="C33" s="109" t="str">
        <f t="shared" si="21"/>
        <v/>
      </c>
      <c r="D33" s="109" t="str">
        <f t="shared" si="21"/>
        <v/>
      </c>
      <c r="E33" s="109" t="str">
        <f t="shared" si="21"/>
        <v/>
      </c>
      <c r="F33" s="109">
        <f t="shared" si="21"/>
        <v>0</v>
      </c>
      <c r="G33" s="109">
        <f t="shared" si="21"/>
        <v>0</v>
      </c>
      <c r="H33" s="109">
        <f t="shared" si="21"/>
        <v>0</v>
      </c>
      <c r="I33" s="109">
        <f t="shared" si="21"/>
        <v>0.11854345226310758</v>
      </c>
      <c r="J33" s="109">
        <f t="shared" si="21"/>
        <v>0.701058010324911</v>
      </c>
      <c r="K33" s="109">
        <f t="shared" si="21"/>
        <v>0.64504913455086388</v>
      </c>
    </row>
    <row r="34" spans="1:11">
      <c r="A34" s="108" t="s">
        <v>138</v>
      </c>
      <c r="B34" s="108"/>
      <c r="C34" s="109" t="str">
        <f t="shared" ref="C34:F34" si="22">IFERROR(C32/B32-1,"")</f>
        <v/>
      </c>
      <c r="D34" s="109" t="str">
        <f t="shared" si="22"/>
        <v/>
      </c>
      <c r="E34" s="109" t="str">
        <f t="shared" si="22"/>
        <v/>
      </c>
      <c r="F34" s="109" t="str">
        <f t="shared" si="22"/>
        <v/>
      </c>
      <c r="G34" s="109" t="str">
        <f>IFERROR(G32/F32-1,"")</f>
        <v/>
      </c>
      <c r="H34" s="109" t="str">
        <f t="shared" ref="H34:K34" si="23">IFERROR(H32/G32-1,"")</f>
        <v/>
      </c>
      <c r="I34" s="109" t="str">
        <f t="shared" si="23"/>
        <v/>
      </c>
      <c r="J34" s="109">
        <f t="shared" si="23"/>
        <v>4.924127145549047</v>
      </c>
      <c r="K34" s="109">
        <f t="shared" si="23"/>
        <v>-3.0455694846855397E-2</v>
      </c>
    </row>
    <row r="35" spans="1:11">
      <c r="A35" s="108" t="s">
        <v>139</v>
      </c>
      <c r="B35" s="108"/>
      <c r="C35" s="108"/>
      <c r="D35" s="108"/>
      <c r="E35" s="109" t="str">
        <f>IFERROR(SUM(C32:E32)/SUM(B32:D32)-1,"")</f>
        <v/>
      </c>
      <c r="F35" s="109" t="str">
        <f t="shared" ref="F35" si="24">IFERROR(SUM(D32:F32)/SUM(C32:E32)-1,"")</f>
        <v/>
      </c>
      <c r="G35" s="109" t="str">
        <f t="shared" ref="G35:K35" si="25">IFERROR(SUM(E32:G32)/SUM(D32:F32)-1,"")</f>
        <v/>
      </c>
      <c r="H35" s="109" t="str">
        <f t="shared" si="25"/>
        <v/>
      </c>
      <c r="I35" s="109" t="str">
        <f t="shared" si="25"/>
        <v/>
      </c>
      <c r="J35" s="109">
        <f t="shared" si="25"/>
        <v>5.9241271455490478</v>
      </c>
      <c r="K35" s="109">
        <f t="shared" si="25"/>
        <v>0.82952025811114516</v>
      </c>
    </row>
    <row r="36" spans="1:11">
      <c r="A36" s="108" t="s">
        <v>133</v>
      </c>
      <c r="B36" s="108"/>
      <c r="C36" s="108"/>
      <c r="D36" s="108"/>
      <c r="E36" s="108"/>
      <c r="F36" s="109"/>
      <c r="G36" s="109" t="str">
        <f>IFERROR(SUM(C32:G32)/SUM(B32:F32)-1,"")</f>
        <v/>
      </c>
      <c r="H36" s="109" t="str">
        <f t="shared" ref="H36" si="26">IFERROR(SUM(D32:H32)/SUM(C32:G32)-1,"")</f>
        <v/>
      </c>
      <c r="I36" s="109" t="str">
        <f t="shared" ref="I36:K36" si="27">IFERROR(SUM(E32:I32)/SUM(D32:H32)-1,"")</f>
        <v/>
      </c>
      <c r="J36" s="109">
        <f t="shared" si="27"/>
        <v>5.9241271455490478</v>
      </c>
      <c r="K36" s="109">
        <f t="shared" si="27"/>
        <v>0.82952025811114516</v>
      </c>
    </row>
    <row r="38" spans="1:11" s="9" customFormat="1" ht="15.75" thickBot="1">
      <c r="A38" s="59" t="s">
        <v>153</v>
      </c>
      <c r="B38" s="126">
        <f t="shared" ref="B38:E38" si="28">B2</f>
        <v>39447</v>
      </c>
      <c r="C38" s="126">
        <f t="shared" si="28"/>
        <v>39813</v>
      </c>
      <c r="D38" s="126">
        <f t="shared" si="28"/>
        <v>40178</v>
      </c>
      <c r="E38" s="126">
        <f t="shared" si="28"/>
        <v>40543</v>
      </c>
      <c r="F38" s="126">
        <f>F2</f>
        <v>40908</v>
      </c>
      <c r="G38" s="126">
        <f t="shared" ref="G38:K38" si="29">G2</f>
        <v>41274</v>
      </c>
      <c r="H38" s="126">
        <f t="shared" si="29"/>
        <v>41639</v>
      </c>
      <c r="I38" s="126">
        <f t="shared" si="29"/>
        <v>42004</v>
      </c>
      <c r="J38" s="126">
        <f t="shared" si="29"/>
        <v>42369</v>
      </c>
      <c r="K38" s="126">
        <f t="shared" si="29"/>
        <v>42735</v>
      </c>
    </row>
    <row r="39" spans="1:11" s="117" customFormat="1" ht="15.75" thickBot="1">
      <c r="A39" s="127" t="s">
        <v>154</v>
      </c>
      <c r="B39" s="128">
        <f>VLOOKUP(B38,'GDP Data'!$A$2:$B$62,2,TRUE)</f>
        <v>14690</v>
      </c>
      <c r="C39" s="128">
        <f>VLOOKUP(C38,'GDP Data'!$A$2:$B$62,2,TRUE)</f>
        <v>14549.9</v>
      </c>
      <c r="D39" s="128">
        <f>VLOOKUP(D38,'GDP Data'!$A$2:$B$62,2,TRUE)</f>
        <v>14566.5</v>
      </c>
      <c r="E39" s="128">
        <f>VLOOKUP(E38,'GDP Data'!$A$2:$B$62,2,TRUE)</f>
        <v>15230.2</v>
      </c>
      <c r="F39" s="128">
        <f>VLOOKUP(F38,'GDP Data'!$A$2:$B$62,2,TRUE)</f>
        <v>15785.3</v>
      </c>
      <c r="G39" s="128">
        <f>VLOOKUP(G38,'GDP Data'!$A$2:$B$62,2,TRUE)</f>
        <v>16332.5</v>
      </c>
      <c r="H39" s="128">
        <f>VLOOKUP(H38,'GDP Data'!$A$2:$B$62,2,TRUE)</f>
        <v>17078.3</v>
      </c>
      <c r="I39" s="128">
        <f>VLOOKUP(I38,'GDP Data'!$A$2:$B$62,2,TRUE)</f>
        <v>17703.7</v>
      </c>
      <c r="J39" s="128">
        <f>VLOOKUP(J38,'GDP Data'!$A$2:$B$62,2,TRUE)</f>
        <v>17665</v>
      </c>
      <c r="K39" s="128">
        <f>VLOOKUP(K38,'GDP Data'!$A$2:$B$62,2,TRUE)</f>
        <v>17665</v>
      </c>
    </row>
    <row r="40" spans="1:11">
      <c r="A40" t="s">
        <v>155</v>
      </c>
      <c r="C40" s="129">
        <f t="shared" ref="C40" si="30">C39/B39-1</f>
        <v>-9.5371000680735118E-3</v>
      </c>
      <c r="D40" s="129">
        <f t="shared" ref="D40" si="31">D39/C39-1</f>
        <v>1.1409013120364797E-3</v>
      </c>
      <c r="E40" s="129">
        <f t="shared" ref="E40:F40" si="32">E39/D39-1</f>
        <v>4.5563450382727577E-2</v>
      </c>
      <c r="F40" s="129">
        <f t="shared" si="32"/>
        <v>3.6447321768591223E-2</v>
      </c>
      <c r="G40" s="129">
        <f>G39/F39-1</f>
        <v>3.4665163158128287E-2</v>
      </c>
      <c r="H40" s="129">
        <f t="shared" ref="H40:K40" si="33">H39/G39-1</f>
        <v>4.5663554262972639E-2</v>
      </c>
      <c r="I40" s="129">
        <f t="shared" si="33"/>
        <v>3.6619569863511003E-2</v>
      </c>
      <c r="J40" s="129">
        <f t="shared" si="33"/>
        <v>-2.1859837209171618E-3</v>
      </c>
      <c r="K40" s="129">
        <f t="shared" si="33"/>
        <v>0</v>
      </c>
    </row>
    <row r="41" spans="1:11">
      <c r="A41" s="130" t="s">
        <v>156</v>
      </c>
      <c r="B41" s="130"/>
      <c r="C41" s="131" t="str">
        <f t="shared" ref="C41:F41" si="34">C13</f>
        <v/>
      </c>
      <c r="D41" s="131" t="str">
        <f t="shared" si="34"/>
        <v/>
      </c>
      <c r="E41" s="131" t="str">
        <f t="shared" si="34"/>
        <v/>
      </c>
      <c r="F41" s="131" t="str">
        <f t="shared" si="34"/>
        <v/>
      </c>
      <c r="G41" s="131" t="str">
        <f>G13</f>
        <v/>
      </c>
      <c r="H41" s="131" t="str">
        <f t="shared" ref="H41:K41" si="35">H13</f>
        <v/>
      </c>
      <c r="I41" s="131" t="str">
        <f t="shared" si="35"/>
        <v/>
      </c>
      <c r="J41" s="131">
        <f t="shared" si="35"/>
        <v>-0.20818824205139841</v>
      </c>
      <c r="K41" s="131">
        <f t="shared" si="35"/>
        <v>0.80052925434556554</v>
      </c>
    </row>
    <row r="42" spans="1:11">
      <c r="A42" t="s">
        <v>157</v>
      </c>
      <c r="D42" s="132"/>
      <c r="E42" s="132">
        <f t="shared" ref="E42" si="36">SUM(C39:E39)/SUM(B39:D39)-1</f>
        <v>1.2331531465721968E-2</v>
      </c>
      <c r="F42" s="132">
        <f t="shared" ref="F42" si="37">SUM(D39:F39)/SUM(C39:E39)-1</f>
        <v>2.7857829010566659E-2</v>
      </c>
      <c r="G42" s="132">
        <f t="shared" ref="G42:J42" si="38">SUM(E39:G39)/SUM(D39:F39)-1</f>
        <v>3.8743363608441994E-2</v>
      </c>
      <c r="H42" s="132">
        <f t="shared" si="38"/>
        <v>3.9032271690462084E-2</v>
      </c>
      <c r="I42" s="132">
        <f t="shared" si="38"/>
        <v>3.8994960982679627E-2</v>
      </c>
      <c r="J42" s="132">
        <f t="shared" si="38"/>
        <v>2.606892369092928E-2</v>
      </c>
      <c r="K42" s="132">
        <f>SUM(I39:K39)/SUM(H39:J39)-1</f>
        <v>1.1186531164794955E-2</v>
      </c>
    </row>
    <row r="43" spans="1:11">
      <c r="A43" s="130" t="s">
        <v>158</v>
      </c>
      <c r="B43" s="130"/>
      <c r="C43" s="130"/>
      <c r="D43" s="131"/>
      <c r="E43" s="131" t="str">
        <f t="shared" ref="E43:J43" si="39">E14</f>
        <v/>
      </c>
      <c r="F43" s="131" t="str">
        <f t="shared" si="39"/>
        <v/>
      </c>
      <c r="G43" s="131" t="str">
        <f t="shared" si="39"/>
        <v/>
      </c>
      <c r="H43" s="131" t="str">
        <f t="shared" si="39"/>
        <v/>
      </c>
      <c r="I43" s="131" t="str">
        <f t="shared" si="39"/>
        <v/>
      </c>
      <c r="J43" s="131">
        <f t="shared" si="39"/>
        <v>0.79181175794860148</v>
      </c>
      <c r="K43" s="131">
        <f>K14</f>
        <v>0.79566406894967079</v>
      </c>
    </row>
    <row r="44" spans="1:11">
      <c r="A44" t="s">
        <v>159</v>
      </c>
      <c r="G44" s="132">
        <f t="shared" ref="G44:J44" si="40">SUM(C39:G39)/SUM(B39:F39)-1</f>
        <v>2.1952128988972586E-2</v>
      </c>
      <c r="H44" s="132">
        <f t="shared" si="40"/>
        <v>3.3066368139944791E-2</v>
      </c>
      <c r="I44" s="132">
        <f t="shared" si="40"/>
        <v>3.9715012001093841E-2</v>
      </c>
      <c r="J44" s="132">
        <f t="shared" si="40"/>
        <v>2.9645683672226975E-2</v>
      </c>
      <c r="K44" s="132">
        <f>SUM(G39:K39)/SUM(F39:J39)-1</f>
        <v>2.2227924621119E-2</v>
      </c>
    </row>
    <row r="45" spans="1:11">
      <c r="A45" s="130" t="s">
        <v>160</v>
      </c>
      <c r="B45" s="130"/>
      <c r="C45" s="130"/>
      <c r="D45" s="130"/>
      <c r="E45" s="131"/>
      <c r="F45" s="131"/>
      <c r="G45" s="131" t="str">
        <f t="shared" ref="G45:J45" si="41">G15</f>
        <v/>
      </c>
      <c r="H45" s="131" t="str">
        <f t="shared" si="41"/>
        <v/>
      </c>
      <c r="I45" s="131" t="str">
        <f t="shared" si="41"/>
        <v/>
      </c>
      <c r="J45" s="131">
        <f t="shared" si="41"/>
        <v>0.79181175794860148</v>
      </c>
      <c r="K45" s="131">
        <f>K15</f>
        <v>0.79566406894967079</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7" workbookViewId="0">
      <selection activeCell="L31" sqref="L31"/>
    </sheetView>
  </sheetViews>
  <sheetFormatPr defaultRowHeight="15"/>
  <cols>
    <col min="1" max="1" width="37.42578125" bestFit="1" customWidth="1"/>
    <col min="12" max="12" width="9.5703125" bestFit="1" customWidth="1"/>
  </cols>
  <sheetData>
    <row r="1" spans="1:16">
      <c r="A1" s="10" t="s">
        <v>37</v>
      </c>
      <c r="B1" s="134">
        <f>'Company Analysis'!B2</f>
        <v>39447</v>
      </c>
      <c r="C1" s="134">
        <f>'Company Analysis'!C2</f>
        <v>39813</v>
      </c>
      <c r="D1" s="134">
        <f>'Company Analysis'!D2</f>
        <v>40178</v>
      </c>
      <c r="E1" s="134">
        <f>'Company Analysis'!E2</f>
        <v>40543</v>
      </c>
      <c r="F1" s="134">
        <f>'Company Analysis'!F2</f>
        <v>40908</v>
      </c>
      <c r="G1" s="134">
        <f>'Company Analysis'!G2</f>
        <v>41274</v>
      </c>
      <c r="H1" s="134">
        <f>'Company Analysis'!H2</f>
        <v>41639</v>
      </c>
      <c r="I1" s="134">
        <f>'Company Analysis'!I2</f>
        <v>42004</v>
      </c>
      <c r="J1" s="134">
        <f>'Company Analysis'!J2</f>
        <v>42369</v>
      </c>
      <c r="K1" s="134">
        <f>'Company Analysis'!K2</f>
        <v>42735</v>
      </c>
      <c r="L1" s="134">
        <f>'Graphing Data'!K1+365</f>
        <v>43100</v>
      </c>
      <c r="M1" s="134">
        <f>'Graphing Data'!L1+365</f>
        <v>43465</v>
      </c>
      <c r="N1" s="134">
        <f>'Graphing Data'!M1+365</f>
        <v>43830</v>
      </c>
      <c r="O1" s="134">
        <f>'Graphing Data'!N1+365</f>
        <v>44195</v>
      </c>
      <c r="P1" s="134">
        <f>'Graphing Data'!O1+365</f>
        <v>44560</v>
      </c>
    </row>
    <row r="2" spans="1:16">
      <c r="A2" t="s">
        <v>163</v>
      </c>
      <c r="B2" s="17">
        <f>'Company Analysis'!B3</f>
        <v>0</v>
      </c>
      <c r="C2" s="17">
        <f>'Company Analysis'!C3</f>
        <v>0</v>
      </c>
      <c r="D2" s="17">
        <f>'Company Analysis'!D3</f>
        <v>0</v>
      </c>
      <c r="E2" s="17">
        <f>'Company Analysis'!E3</f>
        <v>0</v>
      </c>
      <c r="F2" s="17">
        <f>'Company Analysis'!F3</f>
        <v>110062</v>
      </c>
      <c r="G2" s="17">
        <f>'Company Analysis'!G3</f>
        <v>112588</v>
      </c>
      <c r="H2" s="17">
        <f>'Company Analysis'!H3</f>
        <v>113245</v>
      </c>
      <c r="I2" s="17">
        <f>'Company Analysis'!I3</f>
        <v>117184</v>
      </c>
      <c r="J2" s="17">
        <f>'Company Analysis'!J3</f>
        <v>117386</v>
      </c>
      <c r="K2" s="17">
        <f>'Company Analysis'!K3</f>
        <v>123693</v>
      </c>
      <c r="L2" s="17"/>
      <c r="M2" s="17"/>
      <c r="N2" s="17"/>
      <c r="O2" s="17"/>
      <c r="P2" s="17"/>
    </row>
    <row r="3" spans="1:16">
      <c r="A3" t="s">
        <v>164</v>
      </c>
      <c r="L3" s="17">
        <f>$K$2*(1+'Valuation Model'!C8)</f>
        <v>129877.65000000001</v>
      </c>
      <c r="M3" s="17">
        <f>L3*(1+'Valuation Model'!D8)</f>
        <v>136371.5325</v>
      </c>
      <c r="N3" s="17">
        <f>M3*(1+'Valuation Model'!E8)</f>
        <v>143190.10912500002</v>
      </c>
      <c r="O3" s="17">
        <f>N3*(1+'Valuation Model'!F8)</f>
        <v>150349.61458125003</v>
      </c>
      <c r="P3" s="17">
        <f>O3*(1+'Valuation Model'!G8)</f>
        <v>157867.09531031255</v>
      </c>
    </row>
    <row r="4" spans="1:16">
      <c r="A4" t="s">
        <v>165</v>
      </c>
      <c r="L4" s="17">
        <f>$K$2*(1+'Valuation Model'!C9)</f>
        <v>122456.06999999999</v>
      </c>
      <c r="M4" s="17">
        <f>L4*(1+'Valuation Model'!D9)</f>
        <v>124905.1914</v>
      </c>
      <c r="N4" s="17">
        <f>M4*(1+'Valuation Model'!E9)</f>
        <v>127403.295228</v>
      </c>
      <c r="O4" s="17">
        <f>N4*(1+'Valuation Model'!F9)</f>
        <v>129951.36113256001</v>
      </c>
      <c r="P4" s="17">
        <f>O4*(1+'Valuation Model'!G9)</f>
        <v>132550.38835521121</v>
      </c>
    </row>
    <row r="5" spans="1:16">
      <c r="A5" t="s">
        <v>166</v>
      </c>
      <c r="C5" s="20" t="e">
        <f>C2/B2-1</f>
        <v>#DIV/0!</v>
      </c>
      <c r="D5" s="20" t="e">
        <f t="shared" ref="D5:K5" si="0">D2/C2-1</f>
        <v>#DIV/0!</v>
      </c>
      <c r="E5" s="20" t="e">
        <f t="shared" si="0"/>
        <v>#DIV/0!</v>
      </c>
      <c r="F5" s="20" t="e">
        <f t="shared" si="0"/>
        <v>#DIV/0!</v>
      </c>
      <c r="G5" s="20">
        <f t="shared" si="0"/>
        <v>2.2950700514255518E-2</v>
      </c>
      <c r="H5" s="20">
        <f t="shared" si="0"/>
        <v>5.835435392759436E-3</v>
      </c>
      <c r="I5" s="20">
        <f t="shared" si="0"/>
        <v>3.4782992626606113E-2</v>
      </c>
      <c r="J5" s="20">
        <f t="shared" si="0"/>
        <v>1.7237848170399417E-3</v>
      </c>
      <c r="K5" s="20">
        <f t="shared" si="0"/>
        <v>5.3728724038641706E-2</v>
      </c>
    </row>
    <row r="6" spans="1:16">
      <c r="A6" t="s">
        <v>167</v>
      </c>
      <c r="K6" s="99">
        <f>K5</f>
        <v>5.3728724038641706E-2</v>
      </c>
      <c r="L6" s="99">
        <f>'Valuation Model'!C8</f>
        <v>0.05</v>
      </c>
      <c r="M6" s="99">
        <f>'Valuation Model'!D8</f>
        <v>0.05</v>
      </c>
      <c r="N6" s="99">
        <f>'Valuation Model'!E8</f>
        <v>0.05</v>
      </c>
      <c r="O6" s="99">
        <f>'Valuation Model'!F8</f>
        <v>0.05</v>
      </c>
      <c r="P6" s="99">
        <f>'Valuation Model'!G8</f>
        <v>0.05</v>
      </c>
    </row>
    <row r="7" spans="1:16">
      <c r="A7" t="s">
        <v>168</v>
      </c>
      <c r="K7" s="99">
        <f>K5</f>
        <v>5.3728724038641706E-2</v>
      </c>
      <c r="L7" s="99">
        <f>'Valuation Model'!C9</f>
        <v>-0.01</v>
      </c>
      <c r="M7" s="99">
        <f>'Valuation Model'!D9</f>
        <v>0.02</v>
      </c>
      <c r="N7" s="99">
        <f>'Valuation Model'!E9</f>
        <v>0.02</v>
      </c>
      <c r="O7" s="99">
        <f>'Valuation Model'!F9</f>
        <v>0.02</v>
      </c>
      <c r="P7" s="99">
        <f>'Valuation Model'!G9</f>
        <v>0.02</v>
      </c>
    </row>
    <row r="9" spans="1:16">
      <c r="A9" s="10" t="s">
        <v>71</v>
      </c>
      <c r="B9" s="134">
        <f>B1</f>
        <v>39447</v>
      </c>
      <c r="C9" s="134">
        <f t="shared" ref="C9:P9" si="1">C1</f>
        <v>39813</v>
      </c>
      <c r="D9" s="134">
        <f t="shared" si="1"/>
        <v>40178</v>
      </c>
      <c r="E9" s="134">
        <f t="shared" si="1"/>
        <v>40543</v>
      </c>
      <c r="F9" s="134">
        <f t="shared" si="1"/>
        <v>40908</v>
      </c>
      <c r="G9" s="134">
        <f t="shared" si="1"/>
        <v>41274</v>
      </c>
      <c r="H9" s="134">
        <f t="shared" si="1"/>
        <v>41639</v>
      </c>
      <c r="I9" s="134">
        <f t="shared" si="1"/>
        <v>42004</v>
      </c>
      <c r="J9" s="134">
        <f t="shared" si="1"/>
        <v>42369</v>
      </c>
      <c r="K9" s="134">
        <f t="shared" si="1"/>
        <v>42735</v>
      </c>
      <c r="L9" s="134">
        <f t="shared" si="1"/>
        <v>43100</v>
      </c>
      <c r="M9" s="134">
        <f t="shared" si="1"/>
        <v>43465</v>
      </c>
      <c r="N9" s="134">
        <f t="shared" si="1"/>
        <v>43830</v>
      </c>
      <c r="O9" s="134">
        <f t="shared" si="1"/>
        <v>44195</v>
      </c>
      <c r="P9" s="134">
        <f t="shared" si="1"/>
        <v>44560</v>
      </c>
    </row>
    <row r="10" spans="1:16">
      <c r="A10" t="s">
        <v>169</v>
      </c>
      <c r="B10" s="17">
        <f>'Company Analysis'!B11</f>
        <v>0</v>
      </c>
      <c r="C10" s="17">
        <f>'Company Analysis'!C11</f>
        <v>0</v>
      </c>
      <c r="D10" s="17">
        <f>'Company Analysis'!D11</f>
        <v>0</v>
      </c>
      <c r="E10" s="17">
        <f>'Company Analysis'!E11</f>
        <v>0</v>
      </c>
      <c r="F10" s="17">
        <f>'Company Analysis'!F11</f>
        <v>0</v>
      </c>
      <c r="G10" s="17">
        <f>'Company Analysis'!G11</f>
        <v>0</v>
      </c>
      <c r="H10" s="17">
        <f>'Company Analysis'!H11</f>
        <v>0</v>
      </c>
      <c r="I10" s="17">
        <f>'Company Analysis'!I11</f>
        <v>16359.07715053878</v>
      </c>
      <c r="J10" s="17">
        <f>'Company Analysis'!J11</f>
        <v>12953.309636984912</v>
      </c>
      <c r="K10" s="17">
        <f>'Company Analysis'!K11</f>
        <v>23322.812941987671</v>
      </c>
    </row>
    <row r="11" spans="1:16">
      <c r="A11" t="s">
        <v>170</v>
      </c>
      <c r="L11" s="18">
        <f>'Valuation Model'!C10*'Graphing Data'!L3</f>
        <v>18182.871000000003</v>
      </c>
      <c r="M11" s="18">
        <f>'Valuation Model'!D10*'Graphing Data'!M3</f>
        <v>19092.014550000004</v>
      </c>
      <c r="N11" s="18">
        <f>'Valuation Model'!E10*'Graphing Data'!N3</f>
        <v>20046.615277500005</v>
      </c>
      <c r="O11" s="18">
        <f>'Valuation Model'!F10*'Graphing Data'!O3</f>
        <v>21048.946041375006</v>
      </c>
      <c r="P11" s="18">
        <f>'Valuation Model'!G10*'Graphing Data'!P3</f>
        <v>22101.39334344376</v>
      </c>
    </row>
    <row r="12" spans="1:16">
      <c r="A12" t="s">
        <v>171</v>
      </c>
      <c r="L12" s="18">
        <f>'Valuation Model'!C11*'Graphing Data'!L4</f>
        <v>12857.887349999999</v>
      </c>
      <c r="M12" s="18">
        <f>'Valuation Model'!D11*'Graphing Data'!M4</f>
        <v>13115.045096999998</v>
      </c>
      <c r="N12" s="18">
        <f>'Valuation Model'!E11*'Graphing Data'!N4</f>
        <v>13377.34599894</v>
      </c>
      <c r="O12" s="18">
        <f>'Valuation Model'!F11*'Graphing Data'!O4</f>
        <v>13644.8929189188</v>
      </c>
      <c r="P12" s="18">
        <f>'Valuation Model'!G11*'Graphing Data'!P4</f>
        <v>13917.790777297176</v>
      </c>
    </row>
    <row r="13" spans="1:16">
      <c r="A13" t="s">
        <v>172</v>
      </c>
      <c r="B13" s="20" t="e">
        <f>B10/B2</f>
        <v>#DIV/0!</v>
      </c>
      <c r="C13" s="20" t="e">
        <f t="shared" ref="C13:K13" si="2">C10/C2</f>
        <v>#DIV/0!</v>
      </c>
      <c r="D13" s="20" t="e">
        <f t="shared" si="2"/>
        <v>#DIV/0!</v>
      </c>
      <c r="E13" s="20" t="e">
        <f t="shared" si="2"/>
        <v>#DIV/0!</v>
      </c>
      <c r="F13" s="20">
        <f t="shared" si="2"/>
        <v>0</v>
      </c>
      <c r="G13" s="20">
        <f t="shared" si="2"/>
        <v>0</v>
      </c>
      <c r="H13" s="20">
        <f t="shared" si="2"/>
        <v>0</v>
      </c>
      <c r="I13" s="20">
        <f t="shared" si="2"/>
        <v>0.13960162778654747</v>
      </c>
      <c r="J13" s="20">
        <f t="shared" si="2"/>
        <v>0.11034799411330919</v>
      </c>
      <c r="K13" s="20">
        <f t="shared" si="2"/>
        <v>0.18855402441518657</v>
      </c>
    </row>
    <row r="14" spans="1:16">
      <c r="A14" t="s">
        <v>173</v>
      </c>
      <c r="K14" s="99">
        <f>K13</f>
        <v>0.18855402441518657</v>
      </c>
      <c r="L14" s="99">
        <f>'Valuation Model'!C10</f>
        <v>0.14000000000000001</v>
      </c>
      <c r="M14" s="99">
        <f>'Valuation Model'!D10</f>
        <v>0.14000000000000001</v>
      </c>
      <c r="N14" s="99">
        <f>'Valuation Model'!E10</f>
        <v>0.14000000000000001</v>
      </c>
      <c r="O14" s="99">
        <f>'Valuation Model'!F10</f>
        <v>0.14000000000000001</v>
      </c>
      <c r="P14" s="99">
        <f>'Valuation Model'!G10</f>
        <v>0.14000000000000001</v>
      </c>
    </row>
    <row r="15" spans="1:16">
      <c r="A15" t="s">
        <v>174</v>
      </c>
      <c r="K15" s="99">
        <f>K13</f>
        <v>0.18855402441518657</v>
      </c>
      <c r="L15" s="99">
        <f>'Valuation Model'!C11</f>
        <v>0.105</v>
      </c>
      <c r="M15" s="99">
        <f>'Valuation Model'!D11</f>
        <v>0.105</v>
      </c>
      <c r="N15" s="99">
        <f>'Valuation Model'!E11</f>
        <v>0.105</v>
      </c>
      <c r="O15" s="99">
        <f>'Valuation Model'!F11</f>
        <v>0.105</v>
      </c>
      <c r="P15" s="99">
        <f>'Valuation Model'!G11</f>
        <v>0.105</v>
      </c>
    </row>
    <row r="17" spans="1:16">
      <c r="A17" s="10" t="s">
        <v>175</v>
      </c>
      <c r="B17" s="134">
        <f>B9</f>
        <v>39447</v>
      </c>
      <c r="C17" s="134">
        <f t="shared" ref="C17:K17" si="3">C9</f>
        <v>39813</v>
      </c>
      <c r="D17" s="134">
        <f t="shared" si="3"/>
        <v>40178</v>
      </c>
      <c r="E17" s="134">
        <f t="shared" si="3"/>
        <v>40543</v>
      </c>
      <c r="F17" s="134">
        <f t="shared" si="3"/>
        <v>40908</v>
      </c>
      <c r="G17" s="134">
        <f t="shared" si="3"/>
        <v>41274</v>
      </c>
      <c r="H17" s="134">
        <f t="shared" si="3"/>
        <v>41639</v>
      </c>
      <c r="I17" s="134">
        <f t="shared" si="3"/>
        <v>42004</v>
      </c>
      <c r="J17" s="134">
        <f t="shared" si="3"/>
        <v>42369</v>
      </c>
      <c r="K17" s="134">
        <f t="shared" si="3"/>
        <v>42735</v>
      </c>
    </row>
    <row r="18" spans="1:16">
      <c r="A18" t="s">
        <v>137</v>
      </c>
      <c r="B18" s="18">
        <f>B10</f>
        <v>0</v>
      </c>
      <c r="C18" s="18">
        <f t="shared" ref="C18:K18" si="4">C10</f>
        <v>0</v>
      </c>
      <c r="D18" s="18">
        <f t="shared" si="4"/>
        <v>0</v>
      </c>
      <c r="E18" s="18">
        <f t="shared" si="4"/>
        <v>0</v>
      </c>
      <c r="F18" s="18">
        <f t="shared" si="4"/>
        <v>0</v>
      </c>
      <c r="G18" s="18">
        <f t="shared" si="4"/>
        <v>0</v>
      </c>
      <c r="H18" s="18">
        <f t="shared" si="4"/>
        <v>0</v>
      </c>
      <c r="I18" s="18">
        <f t="shared" si="4"/>
        <v>16359.07715053878</v>
      </c>
      <c r="J18" s="18">
        <f t="shared" si="4"/>
        <v>12953.309636984912</v>
      </c>
      <c r="K18" s="18">
        <f t="shared" si="4"/>
        <v>23322.812941987671</v>
      </c>
    </row>
    <row r="19" spans="1:16">
      <c r="A19" t="s">
        <v>176</v>
      </c>
      <c r="B19" s="18">
        <f>-'Company Analysis'!B28</f>
        <v>0</v>
      </c>
      <c r="C19" s="18">
        <f>-'Company Analysis'!C28</f>
        <v>0</v>
      </c>
      <c r="D19" s="18">
        <f>-'Company Analysis'!D28</f>
        <v>0</v>
      </c>
      <c r="E19" s="18">
        <f>-'Company Analysis'!E28</f>
        <v>0</v>
      </c>
      <c r="F19" s="18">
        <f>-'Company Analysis'!F28</f>
        <v>0</v>
      </c>
      <c r="G19" s="18">
        <f>-'Company Analysis'!G28</f>
        <v>0</v>
      </c>
      <c r="H19" s="18">
        <f>-'Company Analysis'!H28</f>
        <v>0</v>
      </c>
      <c r="I19" s="18">
        <f>-'Company Analysis'!I28</f>
        <v>2467.68124053878</v>
      </c>
      <c r="J19" s="18">
        <f>-'Company Analysis'!J28</f>
        <v>-69341.085963015095</v>
      </c>
      <c r="K19" s="18">
        <f>-'Company Analysis'!K28</f>
        <v>-56465.249658012326</v>
      </c>
    </row>
    <row r="20" spans="1:16">
      <c r="A20" t="s">
        <v>193</v>
      </c>
      <c r="B20" s="18">
        <v>0</v>
      </c>
      <c r="C20" s="18">
        <v>0</v>
      </c>
      <c r="D20" s="18">
        <v>0</v>
      </c>
      <c r="E20" s="18">
        <v>0</v>
      </c>
      <c r="F20" s="18">
        <v>0</v>
      </c>
      <c r="G20" s="18">
        <v>0</v>
      </c>
      <c r="H20" s="18">
        <v>0</v>
      </c>
      <c r="I20" s="18">
        <f>-SUM('Company Analysis'!I19:I20,'Company Analysis'!I22,'Company Analysis'!I27)</f>
        <v>608.68124053878023</v>
      </c>
      <c r="J20" s="18">
        <f>-SUM('Company Analysis'!J19:J20,'Company Analysis'!J22,'Company Analysis'!J27)</f>
        <v>288.91403698491092</v>
      </c>
      <c r="K20" s="18">
        <f>-SUM('Company Analysis'!K19:K20,'Company Analysis'!K22,'Company Analysis'!K27)</f>
        <v>1153.7503419876732</v>
      </c>
    </row>
    <row r="21" spans="1:16">
      <c r="A21" s="10" t="s">
        <v>177</v>
      </c>
      <c r="B21" s="134">
        <f>B17</f>
        <v>39447</v>
      </c>
      <c r="C21" s="134">
        <f t="shared" ref="C21:K21" si="5">C17</f>
        <v>39813</v>
      </c>
      <c r="D21" s="134">
        <f t="shared" si="5"/>
        <v>40178</v>
      </c>
      <c r="E21" s="134">
        <f t="shared" si="5"/>
        <v>40543</v>
      </c>
      <c r="F21" s="134">
        <f t="shared" si="5"/>
        <v>40908</v>
      </c>
      <c r="G21" s="134">
        <f t="shared" si="5"/>
        <v>41274</v>
      </c>
      <c r="H21" s="134">
        <f t="shared" si="5"/>
        <v>41639</v>
      </c>
      <c r="I21" s="134">
        <f t="shared" si="5"/>
        <v>42004</v>
      </c>
      <c r="J21" s="134">
        <f t="shared" si="5"/>
        <v>42369</v>
      </c>
      <c r="K21" s="134">
        <f t="shared" si="5"/>
        <v>42735</v>
      </c>
    </row>
    <row r="22" spans="1:16">
      <c r="A22" t="str">
        <f>'Company Analysis'!A19</f>
        <v>Capex in Excess of Maintenance</v>
      </c>
      <c r="B22" s="18">
        <f>-'Company Analysis'!B19</f>
        <v>0</v>
      </c>
      <c r="C22" s="18">
        <f>-'Company Analysis'!C19</f>
        <v>0</v>
      </c>
      <c r="D22" s="18">
        <f>-'Company Analysis'!D19</f>
        <v>0</v>
      </c>
      <c r="E22" s="18">
        <f>-'Company Analysis'!E19</f>
        <v>0</v>
      </c>
      <c r="F22" s="18">
        <f>-'Company Analysis'!F19</f>
        <v>0</v>
      </c>
      <c r="G22" s="18">
        <f>-'Company Analysis'!G19</f>
        <v>0</v>
      </c>
      <c r="H22" s="18">
        <f>-'Company Analysis'!H19</f>
        <v>0</v>
      </c>
      <c r="I22" s="18">
        <f>-'Company Analysis'!I19</f>
        <v>2713.0771505387802</v>
      </c>
      <c r="J22" s="18">
        <f>-'Company Analysis'!J19</f>
        <v>3084.3096369849109</v>
      </c>
      <c r="K22" s="18">
        <f>-'Company Analysis'!K19</f>
        <v>2441.8129419876732</v>
      </c>
    </row>
    <row r="23" spans="1:16">
      <c r="A23" t="s">
        <v>179</v>
      </c>
      <c r="B23" s="18">
        <f>-'Company Analysis'!B20</f>
        <v>0</v>
      </c>
      <c r="C23" s="18">
        <f>-'Company Analysis'!C20</f>
        <v>0</v>
      </c>
      <c r="D23" s="18">
        <f>-'Company Analysis'!D20</f>
        <v>0</v>
      </c>
      <c r="E23" s="18">
        <f>-'Company Analysis'!E20</f>
        <v>0</v>
      </c>
      <c r="F23" s="18">
        <f>-'Company Analysis'!F20</f>
        <v>0</v>
      </c>
      <c r="G23" s="18">
        <f>-'Company Analysis'!G20</f>
        <v>0</v>
      </c>
      <c r="H23" s="18">
        <f>-'Company Analysis'!H20</f>
        <v>0</v>
      </c>
      <c r="I23" s="18">
        <f>-'Company Analysis'!I20</f>
        <v>-2716</v>
      </c>
      <c r="J23" s="18">
        <f>-'Company Analysis'!J20</f>
        <v>-2946</v>
      </c>
      <c r="K23" s="18">
        <f>-'Company Analysis'!K20</f>
        <v>-3465</v>
      </c>
    </row>
    <row r="24" spans="1:16">
      <c r="A24" t="s">
        <v>180</v>
      </c>
      <c r="B24" s="18">
        <f>-'Company Analysis'!B21</f>
        <v>0</v>
      </c>
      <c r="C24" s="18">
        <f>-'Company Analysis'!C21</f>
        <v>0</v>
      </c>
      <c r="D24" s="18">
        <f>-'Company Analysis'!D21</f>
        <v>0</v>
      </c>
      <c r="E24" s="18">
        <f>-'Company Analysis'!E21</f>
        <v>0</v>
      </c>
      <c r="F24" s="18">
        <f>-'Company Analysis'!F21</f>
        <v>0</v>
      </c>
      <c r="G24" s="18">
        <f>-'Company Analysis'!G21</f>
        <v>0</v>
      </c>
      <c r="H24" s="18">
        <f>-'Company Analysis'!H21</f>
        <v>0</v>
      </c>
      <c r="I24" s="18">
        <f>-'Company Analysis'!I21</f>
        <v>2091</v>
      </c>
      <c r="J24" s="18">
        <f>-'Company Analysis'!J21</f>
        <v>10517</v>
      </c>
      <c r="K24" s="18">
        <f>-'Company Analysis'!K21</f>
        <v>2271</v>
      </c>
    </row>
    <row r="25" spans="1:16">
      <c r="A25" t="s">
        <v>181</v>
      </c>
      <c r="B25" s="18">
        <f>-'Company Analysis'!B22</f>
        <v>0</v>
      </c>
      <c r="C25" s="18">
        <f>-'Company Analysis'!C22</f>
        <v>0</v>
      </c>
      <c r="D25" s="18">
        <f>-'Company Analysis'!D22</f>
        <v>0</v>
      </c>
      <c r="E25" s="18">
        <f>-'Company Analysis'!E22</f>
        <v>0</v>
      </c>
      <c r="F25" s="18">
        <f>-'Company Analysis'!F22</f>
        <v>0</v>
      </c>
      <c r="G25" s="18">
        <f>-'Company Analysis'!G22</f>
        <v>0</v>
      </c>
      <c r="H25" s="18">
        <f>-'Company Analysis'!H22</f>
        <v>0</v>
      </c>
      <c r="I25" s="18">
        <f>-'Company Analysis'!I22</f>
        <v>161</v>
      </c>
      <c r="J25" s="18">
        <f>-'Company Analysis'!J22</f>
        <v>-226</v>
      </c>
      <c r="K25" s="18">
        <f>-'Company Analysis'!K22</f>
        <v>1279</v>
      </c>
    </row>
    <row r="26" spans="1:16">
      <c r="A26" t="s">
        <v>190</v>
      </c>
      <c r="B26" s="18">
        <f>'Company Analysis'!B23</f>
        <v>0</v>
      </c>
      <c r="C26" s="18">
        <f>'Company Analysis'!C23</f>
        <v>0</v>
      </c>
      <c r="D26" s="18">
        <f>'Company Analysis'!D23</f>
        <v>0</v>
      </c>
      <c r="E26" s="18">
        <f>'Company Analysis'!E23</f>
        <v>0</v>
      </c>
      <c r="F26" s="18">
        <f>'Company Analysis'!F23</f>
        <v>0</v>
      </c>
      <c r="G26" s="18">
        <f>'Company Analysis'!G23</f>
        <v>0</v>
      </c>
      <c r="H26" s="18">
        <f>'Company Analysis'!H23</f>
        <v>0</v>
      </c>
      <c r="I26" s="18">
        <f>'Company Analysis'!I23</f>
        <v>232</v>
      </c>
      <c r="J26" s="18">
        <f>'Company Analysis'!J23</f>
        <v>80147</v>
      </c>
      <c r="K26" s="18">
        <f>'Company Analysis'!K23</f>
        <v>59890</v>
      </c>
    </row>
    <row r="27" spans="1:16">
      <c r="A27" t="s">
        <v>182</v>
      </c>
      <c r="B27" s="18">
        <f>-'Company Analysis'!B27</f>
        <v>0</v>
      </c>
      <c r="C27" s="18">
        <f>-'Company Analysis'!C27</f>
        <v>0</v>
      </c>
      <c r="D27" s="18">
        <f>-'Company Analysis'!D27</f>
        <v>0</v>
      </c>
      <c r="E27" s="18">
        <f>-'Company Analysis'!E27</f>
        <v>0</v>
      </c>
      <c r="F27" s="18">
        <f>-'Company Analysis'!F27</f>
        <v>0</v>
      </c>
      <c r="G27" s="18">
        <f>-'Company Analysis'!G27</f>
        <v>0</v>
      </c>
      <c r="H27" s="18">
        <f>-'Company Analysis'!H27</f>
        <v>0</v>
      </c>
      <c r="I27" s="18">
        <f>-'Company Analysis'!I27</f>
        <v>450.60409000000004</v>
      </c>
      <c r="J27" s="18">
        <f>-'Company Analysis'!J27</f>
        <v>376.60440000000006</v>
      </c>
      <c r="K27" s="18">
        <f>-'Company Analysis'!K27</f>
        <v>897.93740000000003</v>
      </c>
    </row>
    <row r="29" spans="1:16">
      <c r="A29" s="10" t="s">
        <v>73</v>
      </c>
      <c r="B29" s="134">
        <f>B1</f>
        <v>39447</v>
      </c>
      <c r="C29" s="134">
        <f t="shared" ref="C29:P29" si="6">C1</f>
        <v>39813</v>
      </c>
      <c r="D29" s="134">
        <f t="shared" si="6"/>
        <v>40178</v>
      </c>
      <c r="E29" s="134">
        <f t="shared" si="6"/>
        <v>40543</v>
      </c>
      <c r="F29" s="134">
        <f t="shared" si="6"/>
        <v>40908</v>
      </c>
      <c r="G29" s="134">
        <f t="shared" si="6"/>
        <v>41274</v>
      </c>
      <c r="H29" s="134">
        <f t="shared" si="6"/>
        <v>41639</v>
      </c>
      <c r="I29" s="134">
        <f t="shared" si="6"/>
        <v>42004</v>
      </c>
      <c r="J29" s="134">
        <f t="shared" si="6"/>
        <v>42369</v>
      </c>
      <c r="K29" s="134">
        <f t="shared" si="6"/>
        <v>42735</v>
      </c>
      <c r="L29" s="134">
        <f t="shared" si="6"/>
        <v>43100</v>
      </c>
      <c r="M29" s="134">
        <f t="shared" si="6"/>
        <v>43465</v>
      </c>
      <c r="N29" s="134">
        <f t="shared" si="6"/>
        <v>43830</v>
      </c>
      <c r="O29" s="134">
        <f t="shared" si="6"/>
        <v>44195</v>
      </c>
      <c r="P29" s="134">
        <f t="shared" si="6"/>
        <v>44560</v>
      </c>
    </row>
    <row r="30" spans="1:16">
      <c r="A30" t="s">
        <v>183</v>
      </c>
      <c r="B30" s="18">
        <f>'Company Analysis'!B32</f>
        <v>0</v>
      </c>
      <c r="C30" s="18">
        <f>'Company Analysis'!C32</f>
        <v>0</v>
      </c>
      <c r="D30" s="18">
        <f>'Company Analysis'!D32</f>
        <v>0</v>
      </c>
      <c r="E30" s="18">
        <f>'Company Analysis'!E32</f>
        <v>0</v>
      </c>
      <c r="F30" s="18">
        <f>'Company Analysis'!F32</f>
        <v>0</v>
      </c>
      <c r="G30" s="18">
        <f>'Company Analysis'!G32</f>
        <v>0</v>
      </c>
      <c r="H30" s="18">
        <f>'Company Analysis'!H32</f>
        <v>0</v>
      </c>
      <c r="I30" s="18">
        <f>'Company Analysis'!I32</f>
        <v>13891.395909999999</v>
      </c>
      <c r="J30" s="18">
        <f>'Company Analysis'!J32</f>
        <v>82294.395600000003</v>
      </c>
      <c r="K30" s="18">
        <f>'Company Analysis'!K32</f>
        <v>79788.062600000005</v>
      </c>
    </row>
    <row r="31" spans="1:16">
      <c r="A31" t="s">
        <v>184</v>
      </c>
      <c r="L31" s="18">
        <f>L11*(1-'Valuation Model'!C12)</f>
        <v>15455.440350000003</v>
      </c>
      <c r="M31" s="18">
        <f>M11*(1-'Valuation Model'!D12)</f>
        <v>16228.212367500002</v>
      </c>
      <c r="N31" s="18">
        <f>N11*(1-'Valuation Model'!E12)</f>
        <v>17039.622985875005</v>
      </c>
      <c r="O31" s="18">
        <f>O11*(1-'Valuation Model'!F12)</f>
        <v>17891.604135168753</v>
      </c>
      <c r="P31" s="18">
        <f>P11*(1-'Valuation Model'!G12)</f>
        <v>18786.184341927197</v>
      </c>
    </row>
    <row r="32" spans="1:16">
      <c r="A32" t="s">
        <v>185</v>
      </c>
      <c r="L32" s="18">
        <f>L12*(1-'Valuation Model'!C12)</f>
        <v>10929.204247499998</v>
      </c>
      <c r="M32" s="18">
        <f>M12*(1-'Valuation Model'!D12)</f>
        <v>11147.788332449998</v>
      </c>
      <c r="N32" s="18">
        <f>N12*(1-'Valuation Model'!E12)</f>
        <v>11370.744099099</v>
      </c>
      <c r="O32" s="18">
        <f>O12*(1-'Valuation Model'!F12)</f>
        <v>11598.15898108098</v>
      </c>
      <c r="P32" s="18">
        <f>P12*(1-'Valuation Model'!G12)</f>
        <v>11830.122160702598</v>
      </c>
    </row>
    <row r="33" spans="1:16">
      <c r="A33" t="s">
        <v>186</v>
      </c>
      <c r="B33" s="20" t="e">
        <f t="shared" ref="B33:J33" si="7">B30/B2</f>
        <v>#DIV/0!</v>
      </c>
      <c r="C33" s="20" t="e">
        <f t="shared" si="7"/>
        <v>#DIV/0!</v>
      </c>
      <c r="D33" s="20" t="e">
        <f t="shared" si="7"/>
        <v>#DIV/0!</v>
      </c>
      <c r="E33" s="20" t="e">
        <f t="shared" si="7"/>
        <v>#DIV/0!</v>
      </c>
      <c r="F33" s="20">
        <f t="shared" si="7"/>
        <v>0</v>
      </c>
      <c r="G33" s="20">
        <f t="shared" si="7"/>
        <v>0</v>
      </c>
      <c r="H33" s="20">
        <f t="shared" si="7"/>
        <v>0</v>
      </c>
      <c r="I33" s="20">
        <f t="shared" si="7"/>
        <v>0.11854345226310758</v>
      </c>
      <c r="J33" s="20">
        <f t="shared" si="7"/>
        <v>0.701058010324911</v>
      </c>
      <c r="K33" s="20">
        <f>K30/K2</f>
        <v>0.64504913455086388</v>
      </c>
    </row>
    <row r="34" spans="1:16">
      <c r="A34" t="s">
        <v>187</v>
      </c>
      <c r="K34" s="99">
        <f>K33</f>
        <v>0.64504913455086388</v>
      </c>
      <c r="L34" s="135">
        <f>(1-'Valuation Model'!C12)*'Valuation Model'!C10</f>
        <v>0.11900000000000001</v>
      </c>
      <c r="M34" s="135">
        <f>(1-'Valuation Model'!D12)*'Valuation Model'!D10</f>
        <v>0.11900000000000001</v>
      </c>
      <c r="N34" s="135">
        <f>(1-'Valuation Model'!E12)*'Valuation Model'!E10</f>
        <v>0.11900000000000001</v>
      </c>
      <c r="O34" s="135">
        <f>(1-'Valuation Model'!F12)*'Valuation Model'!F10</f>
        <v>0.11900000000000001</v>
      </c>
      <c r="P34" s="135">
        <f>(1-'Valuation Model'!G12)*'Valuation Model'!G10</f>
        <v>0.11900000000000001</v>
      </c>
    </row>
    <row r="35" spans="1:16">
      <c r="A35" t="s">
        <v>188</v>
      </c>
      <c r="K35" s="99">
        <f>K33</f>
        <v>0.64504913455086388</v>
      </c>
      <c r="L35" s="135">
        <f>(1-'Valuation Model'!C12)*'Valuation Model'!C11</f>
        <v>8.9249999999999996E-2</v>
      </c>
      <c r="M35" s="135">
        <f>(1-'Valuation Model'!D12)*'Valuation Model'!D11</f>
        <v>8.9249999999999996E-2</v>
      </c>
      <c r="N35" s="135">
        <f>(1-'Valuation Model'!E12)*'Valuation Model'!E11</f>
        <v>8.9249999999999996E-2</v>
      </c>
      <c r="O35" s="135">
        <f>(1-'Valuation Model'!F12)*'Valuation Model'!F11</f>
        <v>8.9249999999999996E-2</v>
      </c>
      <c r="P35" s="135">
        <f>(1-'Valuation Model'!G12)*'Valuation Model'!G11</f>
        <v>8.9249999999999996E-2</v>
      </c>
    </row>
    <row r="37" spans="1:16">
      <c r="A37" s="10" t="s">
        <v>153</v>
      </c>
      <c r="B37" s="134">
        <f>B1</f>
        <v>39447</v>
      </c>
      <c r="C37" s="134">
        <f t="shared" ref="C37:K37" si="8">C1</f>
        <v>39813</v>
      </c>
      <c r="D37" s="134">
        <f t="shared" si="8"/>
        <v>40178</v>
      </c>
      <c r="E37" s="134">
        <f t="shared" si="8"/>
        <v>40543</v>
      </c>
      <c r="F37" s="134">
        <f t="shared" si="8"/>
        <v>40908</v>
      </c>
      <c r="G37" s="134">
        <f t="shared" si="8"/>
        <v>41274</v>
      </c>
      <c r="H37" s="134">
        <f t="shared" si="8"/>
        <v>41639</v>
      </c>
      <c r="I37" s="134">
        <f t="shared" si="8"/>
        <v>42004</v>
      </c>
      <c r="J37" s="134">
        <f t="shared" si="8"/>
        <v>42369</v>
      </c>
      <c r="K37" s="134">
        <f t="shared" si="8"/>
        <v>42735</v>
      </c>
    </row>
    <row r="38" spans="1:16">
      <c r="A38" t="str">
        <f>ticker&amp;" Actual OCP ($, LHS)"</f>
        <v>GE Actual OCP ($, LHS)</v>
      </c>
      <c r="B38" s="18">
        <f>B10</f>
        <v>0</v>
      </c>
      <c r="C38" s="18">
        <f t="shared" ref="C38:K38" si="9">C10</f>
        <v>0</v>
      </c>
      <c r="D38" s="18">
        <f t="shared" si="9"/>
        <v>0</v>
      </c>
      <c r="E38" s="18">
        <f t="shared" si="9"/>
        <v>0</v>
      </c>
      <c r="F38" s="18">
        <f t="shared" si="9"/>
        <v>0</v>
      </c>
      <c r="G38" s="18">
        <f t="shared" si="9"/>
        <v>0</v>
      </c>
      <c r="H38" s="18">
        <f t="shared" si="9"/>
        <v>0</v>
      </c>
      <c r="I38" s="18">
        <f t="shared" si="9"/>
        <v>16359.07715053878</v>
      </c>
      <c r="J38" s="18">
        <f t="shared" si="9"/>
        <v>12953.309636984912</v>
      </c>
      <c r="K38" s="18">
        <f t="shared" si="9"/>
        <v>23322.812941987671</v>
      </c>
    </row>
    <row r="39" spans="1:16">
      <c r="A39" t="str">
        <f>ticker&amp;" OCP if GDP-Growth ($, LHS)"</f>
        <v>GE OCP if GDP-Growth ($, LHS)</v>
      </c>
      <c r="B39" s="18">
        <f>B38</f>
        <v>0</v>
      </c>
      <c r="C39" s="18">
        <f>(1+'Company Analysis'!C40)*B39</f>
        <v>0</v>
      </c>
      <c r="D39" s="18">
        <f>(1+'Company Analysis'!D40)*C39</f>
        <v>0</v>
      </c>
      <c r="E39" s="18">
        <f>(1+'Company Analysis'!E40)*D39</f>
        <v>0</v>
      </c>
      <c r="F39" s="18">
        <f>(1+'Company Analysis'!F40)*E39</f>
        <v>0</v>
      </c>
      <c r="G39" s="18">
        <f>(1+'Company Analysis'!G40)*F39</f>
        <v>0</v>
      </c>
      <c r="H39" s="18">
        <f>(1+'Company Analysis'!H40)*G39</f>
        <v>0</v>
      </c>
      <c r="I39" s="18">
        <f>(1+'Company Analysis'!I40)*H39</f>
        <v>0</v>
      </c>
      <c r="J39" s="18">
        <f>(1+'Company Analysis'!J40)*I39</f>
        <v>0</v>
      </c>
      <c r="K39" s="18">
        <f>(1+'Company Analysis'!K40)*J39</f>
        <v>0</v>
      </c>
    </row>
    <row r="40" spans="1:16" ht="16.5">
      <c r="A40" t="str">
        <f>ticker&amp;" - GDP Growth Difference (YoY, %, RHS)"</f>
        <v>GE - GDP Growth Difference (YoY, %, RHS)</v>
      </c>
      <c r="B40" s="136"/>
      <c r="C40" s="99" t="e">
        <f>'Company Analysis'!C41-'Company Analysis'!C40</f>
        <v>#VALUE!</v>
      </c>
      <c r="D40" s="99" t="e">
        <f>'Company Analysis'!D41-'Company Analysis'!D40</f>
        <v>#VALUE!</v>
      </c>
      <c r="E40" s="99" t="e">
        <f>'Company Analysis'!E41-'Company Analysis'!E40</f>
        <v>#VALUE!</v>
      </c>
      <c r="F40" s="99" t="e">
        <f>'Company Analysis'!F41-'Company Analysis'!F40</f>
        <v>#VALUE!</v>
      </c>
      <c r="G40" s="99" t="e">
        <f>'Company Analysis'!G41-'Company Analysis'!G40</f>
        <v>#VALUE!</v>
      </c>
      <c r="H40" s="99" t="e">
        <f>'Company Analysis'!H41-'Company Analysis'!H40</f>
        <v>#VALUE!</v>
      </c>
      <c r="I40" s="99" t="e">
        <f>'Company Analysis'!I41-'Company Analysis'!I40</f>
        <v>#VALUE!</v>
      </c>
      <c r="J40" s="99">
        <f>'Company Analysis'!J41-'Company Analysis'!J40</f>
        <v>-0.20600225833048125</v>
      </c>
      <c r="K40" s="99">
        <f>'Company Analysis'!K41-'Company Analysis'!K40</f>
        <v>0.80052925434556554</v>
      </c>
    </row>
    <row r="41" spans="1:16" ht="16.5">
      <c r="A41" t="str">
        <f>ticker&amp;" - GDP Growth Difference (3Y, %, RHS)"</f>
        <v>GE - GDP Growth Difference (3Y, %, RHS)</v>
      </c>
      <c r="B41" s="137"/>
      <c r="C41" s="99"/>
      <c r="D41" s="99"/>
      <c r="E41" s="99" t="e">
        <f>'Company Analysis'!E43-'Company Analysis'!E42</f>
        <v>#VALUE!</v>
      </c>
      <c r="F41" s="99" t="e">
        <f>'Company Analysis'!F43-'Company Analysis'!F42</f>
        <v>#VALUE!</v>
      </c>
      <c r="G41" s="99" t="e">
        <f>'Company Analysis'!G43-'Company Analysis'!G42</f>
        <v>#VALUE!</v>
      </c>
      <c r="H41" s="99" t="e">
        <f>'Company Analysis'!H43-'Company Analysis'!H42</f>
        <v>#VALUE!</v>
      </c>
      <c r="I41" s="99" t="e">
        <f>'Company Analysis'!I43-'Company Analysis'!I42</f>
        <v>#VALUE!</v>
      </c>
      <c r="J41" s="99">
        <f>'Company Analysis'!J43-'Company Analysis'!J42</f>
        <v>0.7657428342576722</v>
      </c>
      <c r="K41" s="99">
        <f>'Company Analysis'!K43-'Company Analysis'!K42</f>
        <v>0.78447753778487583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workbookViewId="0">
      <selection activeCell="K36" sqref="K36"/>
    </sheetView>
  </sheetViews>
  <sheetFormatPr defaultRowHeight="15"/>
  <cols>
    <col min="1" max="1" width="17.42578125" customWidth="1"/>
    <col min="2" max="4" width="10.5703125" customWidth="1"/>
    <col min="5" max="6" width="11.5703125" customWidth="1"/>
    <col min="8" max="8" width="16" customWidth="1"/>
    <col min="9" max="9" width="9.5703125" customWidth="1"/>
    <col min="10" max="11" width="10.5703125" customWidth="1"/>
    <col min="12" max="12" width="9.5703125" customWidth="1"/>
    <col min="15" max="15" width="11.28515625" customWidth="1"/>
  </cols>
  <sheetData>
    <row r="1" spans="1:24">
      <c r="A1" s="10" t="s">
        <v>137</v>
      </c>
      <c r="P1" s="165">
        <v>2014</v>
      </c>
      <c r="Q1" s="165"/>
      <c r="R1" s="165"/>
      <c r="S1" s="165">
        <v>2015</v>
      </c>
      <c r="T1" s="165"/>
      <c r="U1" s="165"/>
      <c r="V1" s="165">
        <v>2016</v>
      </c>
      <c r="W1" s="165"/>
      <c r="X1" s="165"/>
    </row>
    <row r="2" spans="1:24">
      <c r="B2">
        <v>2012</v>
      </c>
      <c r="C2">
        <v>2013</v>
      </c>
      <c r="D2">
        <v>2014</v>
      </c>
      <c r="E2">
        <v>2015</v>
      </c>
      <c r="F2">
        <v>2016</v>
      </c>
      <c r="I2">
        <v>2013</v>
      </c>
      <c r="J2">
        <v>2014</v>
      </c>
      <c r="K2">
        <v>2015</v>
      </c>
      <c r="L2">
        <v>2016</v>
      </c>
      <c r="P2" t="s">
        <v>194</v>
      </c>
      <c r="Q2" t="s">
        <v>195</v>
      </c>
      <c r="R2" t="s">
        <v>196</v>
      </c>
      <c r="S2" t="s">
        <v>194</v>
      </c>
      <c r="T2" t="s">
        <v>195</v>
      </c>
      <c r="U2" t="s">
        <v>196</v>
      </c>
      <c r="V2" t="s">
        <v>194</v>
      </c>
      <c r="W2" t="s">
        <v>195</v>
      </c>
      <c r="X2" t="s">
        <v>196</v>
      </c>
    </row>
    <row r="3" spans="1:24">
      <c r="A3" t="s">
        <v>197</v>
      </c>
      <c r="B3" s="17">
        <v>17826</v>
      </c>
      <c r="C3" s="17">
        <v>14253</v>
      </c>
      <c r="D3" s="17">
        <v>15171</v>
      </c>
      <c r="E3" s="17">
        <v>16354</v>
      </c>
      <c r="F3" s="17">
        <v>29960</v>
      </c>
      <c r="H3" t="s">
        <v>198</v>
      </c>
      <c r="I3" s="17">
        <v>9865</v>
      </c>
      <c r="J3" s="17">
        <v>12054</v>
      </c>
      <c r="K3" s="17">
        <v>12171</v>
      </c>
      <c r="L3" s="17">
        <v>8270</v>
      </c>
      <c r="O3" t="s">
        <v>197</v>
      </c>
      <c r="P3" s="17">
        <v>15171</v>
      </c>
      <c r="Q3" s="17">
        <v>6263</v>
      </c>
      <c r="R3" s="17">
        <f>P3+Q3</f>
        <v>21434</v>
      </c>
      <c r="S3" s="17">
        <v>16354</v>
      </c>
      <c r="T3" s="17">
        <v>1537</v>
      </c>
      <c r="U3" s="17">
        <f>S3+T3</f>
        <v>17891</v>
      </c>
      <c r="V3" s="17">
        <v>29960</v>
      </c>
      <c r="W3" s="17">
        <v>-1552</v>
      </c>
      <c r="X3" s="17">
        <f>V3+W3</f>
        <v>28408</v>
      </c>
    </row>
    <row r="4" spans="1:24">
      <c r="A4" s="166" t="s">
        <v>199</v>
      </c>
      <c r="B4" s="167">
        <v>2291</v>
      </c>
      <c r="C4" s="167">
        <v>2449</v>
      </c>
      <c r="D4" s="167">
        <v>2508</v>
      </c>
      <c r="E4" s="167">
        <v>2473</v>
      </c>
      <c r="F4" s="167">
        <v>2597</v>
      </c>
      <c r="I4" s="167">
        <f>C4</f>
        <v>2449</v>
      </c>
      <c r="J4" s="167">
        <f t="shared" ref="J4:L5" si="0">D4</f>
        <v>2508</v>
      </c>
      <c r="K4" s="167">
        <f t="shared" si="0"/>
        <v>2473</v>
      </c>
      <c r="L4" s="167">
        <f t="shared" si="0"/>
        <v>2597</v>
      </c>
      <c r="O4" t="s">
        <v>199</v>
      </c>
      <c r="P4" s="17">
        <v>2508</v>
      </c>
      <c r="Q4" s="17">
        <v>2529</v>
      </c>
      <c r="R4" s="17">
        <f>P4+Q4</f>
        <v>5037</v>
      </c>
      <c r="S4" s="17">
        <v>2473</v>
      </c>
      <c r="T4" s="17">
        <v>2436</v>
      </c>
      <c r="U4" s="17">
        <f>S4+T4</f>
        <v>4909</v>
      </c>
      <c r="V4" s="17">
        <v>2597</v>
      </c>
      <c r="W4" s="17">
        <v>2384</v>
      </c>
      <c r="X4" s="17">
        <f>V4+W4</f>
        <v>4981</v>
      </c>
    </row>
    <row r="5" spans="1:24">
      <c r="A5" s="166" t="s">
        <v>200</v>
      </c>
      <c r="B5" s="168">
        <v>0.02</v>
      </c>
      <c r="C5" s="168">
        <v>0.02</v>
      </c>
      <c r="D5" s="168">
        <v>0.02</v>
      </c>
      <c r="E5" s="168">
        <v>0.02</v>
      </c>
      <c r="F5" s="168">
        <v>0.02</v>
      </c>
      <c r="I5" s="168">
        <f>C5</f>
        <v>0.02</v>
      </c>
      <c r="J5" s="168">
        <f t="shared" si="0"/>
        <v>0.02</v>
      </c>
      <c r="K5" s="168">
        <f t="shared" si="0"/>
        <v>0.02</v>
      </c>
      <c r="L5" s="168">
        <f t="shared" si="0"/>
        <v>0.02</v>
      </c>
      <c r="P5" s="99">
        <v>0.02</v>
      </c>
      <c r="Q5" s="99">
        <v>0.02</v>
      </c>
      <c r="S5" s="99">
        <v>0.02</v>
      </c>
      <c r="T5" s="99">
        <v>0.02</v>
      </c>
      <c r="V5" s="99">
        <v>0.02</v>
      </c>
      <c r="W5" s="99">
        <v>0.02</v>
      </c>
    </row>
    <row r="6" spans="1:24">
      <c r="A6" s="15" t="s">
        <v>201</v>
      </c>
      <c r="B6" s="169">
        <f>-B4*(1+B5)</f>
        <v>-2336.8200000000002</v>
      </c>
      <c r="C6" s="169">
        <f t="shared" ref="C6:F6" si="1">-C4*(1+C5)</f>
        <v>-2497.98</v>
      </c>
      <c r="D6" s="169">
        <f t="shared" si="1"/>
        <v>-2558.16</v>
      </c>
      <c r="E6" s="169">
        <f t="shared" si="1"/>
        <v>-2522.46</v>
      </c>
      <c r="F6" s="169">
        <f t="shared" si="1"/>
        <v>-2648.94</v>
      </c>
      <c r="H6" t="s">
        <v>202</v>
      </c>
      <c r="I6" s="169">
        <f>-I4*(1+I5)</f>
        <v>-2497.98</v>
      </c>
      <c r="J6" s="169">
        <f t="shared" ref="J6:L6" si="2">-J4*(1+J5)</f>
        <v>-2558.16</v>
      </c>
      <c r="K6" s="169">
        <f t="shared" si="2"/>
        <v>-2522.46</v>
      </c>
      <c r="L6" s="169">
        <f t="shared" si="2"/>
        <v>-2648.94</v>
      </c>
      <c r="O6" s="15" t="s">
        <v>203</v>
      </c>
      <c r="P6" s="169">
        <f>-P4*(1+P5)</f>
        <v>-2558.16</v>
      </c>
      <c r="Q6" s="169">
        <f>-Q4*(1+Q5)</f>
        <v>-2579.58</v>
      </c>
      <c r="R6" s="169">
        <f>P6+Q6</f>
        <v>-5137.74</v>
      </c>
      <c r="S6" s="169">
        <f>-S4*(1+S5)</f>
        <v>-2522.46</v>
      </c>
      <c r="T6" s="169">
        <f>-T4*(1+T5)</f>
        <v>-2484.7200000000003</v>
      </c>
      <c r="U6" s="169">
        <f>S6+T6</f>
        <v>-5007.18</v>
      </c>
      <c r="V6" s="169">
        <f>-V4*(1+V5)</f>
        <v>-2648.94</v>
      </c>
      <c r="W6" s="169">
        <f>-W4*(1+W5)</f>
        <v>-2431.6799999999998</v>
      </c>
      <c r="X6" s="169">
        <f>V6+W6</f>
        <v>-5080.62</v>
      </c>
    </row>
    <row r="7" spans="1:24">
      <c r="A7" t="s">
        <v>204</v>
      </c>
      <c r="B7" s="17">
        <f>B3+B6</f>
        <v>15489.18</v>
      </c>
      <c r="C7" s="17">
        <f t="shared" ref="C7:F7" si="3">C3+C6</f>
        <v>11755.02</v>
      </c>
      <c r="D7" s="17">
        <f t="shared" si="3"/>
        <v>12612.84</v>
      </c>
      <c r="E7" s="17">
        <f t="shared" si="3"/>
        <v>13831.54</v>
      </c>
      <c r="F7" s="17">
        <f t="shared" si="3"/>
        <v>27311.06</v>
      </c>
      <c r="H7" t="s">
        <v>205</v>
      </c>
      <c r="I7" s="18">
        <f>I3+I6</f>
        <v>7367.02</v>
      </c>
      <c r="J7" s="18">
        <f t="shared" ref="J7:L7" si="4">J3+J6</f>
        <v>9495.84</v>
      </c>
      <c r="K7" s="18">
        <f t="shared" si="4"/>
        <v>9648.5400000000009</v>
      </c>
      <c r="L7" s="18">
        <f t="shared" si="4"/>
        <v>5621.0599999999995</v>
      </c>
      <c r="O7" t="s">
        <v>206</v>
      </c>
      <c r="P7" s="18">
        <f>P3+P6</f>
        <v>12612.84</v>
      </c>
      <c r="Q7" s="18">
        <f t="shared" ref="Q7:X7" si="5">Q3+Q6</f>
        <v>3683.42</v>
      </c>
      <c r="R7" s="18">
        <f t="shared" si="5"/>
        <v>16296.26</v>
      </c>
      <c r="S7" s="18">
        <f t="shared" si="5"/>
        <v>13831.54</v>
      </c>
      <c r="T7" s="18">
        <f t="shared" si="5"/>
        <v>-947.72000000000025</v>
      </c>
      <c r="U7" s="18">
        <f t="shared" si="5"/>
        <v>12883.82</v>
      </c>
      <c r="V7" s="18">
        <f t="shared" si="5"/>
        <v>27311.06</v>
      </c>
      <c r="W7" s="18">
        <f t="shared" si="5"/>
        <v>-3983.68</v>
      </c>
      <c r="X7" s="18">
        <f t="shared" si="5"/>
        <v>23327.38</v>
      </c>
    </row>
    <row r="9" spans="1:24">
      <c r="A9" t="s">
        <v>207</v>
      </c>
      <c r="B9" s="17">
        <v>-7189</v>
      </c>
      <c r="C9" s="17">
        <v>-7821</v>
      </c>
      <c r="D9" s="17">
        <v>-8851</v>
      </c>
      <c r="E9" s="17">
        <v>-9289</v>
      </c>
      <c r="F9" s="17">
        <v>-8474</v>
      </c>
      <c r="H9" t="s">
        <v>37</v>
      </c>
      <c r="I9" s="18">
        <f>C12</f>
        <v>103383</v>
      </c>
      <c r="J9" s="18">
        <f>D12</f>
        <v>109546</v>
      </c>
      <c r="K9" s="18">
        <f>E12</f>
        <v>100700</v>
      </c>
      <c r="L9" s="18">
        <f>F12</f>
        <v>113676</v>
      </c>
      <c r="O9" t="s">
        <v>208</v>
      </c>
      <c r="P9" s="17">
        <v>109546</v>
      </c>
      <c r="Q9" s="18">
        <f>R9-P9</f>
        <v>7638</v>
      </c>
      <c r="R9" s="18">
        <v>117184</v>
      </c>
      <c r="S9" s="17">
        <v>100700</v>
      </c>
      <c r="T9" s="18">
        <f>U9-S9</f>
        <v>16686</v>
      </c>
      <c r="U9" s="18">
        <v>117386</v>
      </c>
      <c r="V9" s="17">
        <v>113676</v>
      </c>
      <c r="W9" s="18">
        <f>X9-V9</f>
        <v>10017</v>
      </c>
      <c r="X9" s="18">
        <v>123693</v>
      </c>
    </row>
    <row r="10" spans="1:24">
      <c r="A10" t="s">
        <v>209</v>
      </c>
      <c r="B10" s="17">
        <f>B7+B9</f>
        <v>8300.18</v>
      </c>
      <c r="C10" s="17">
        <f t="shared" ref="C10:F10" si="6">C7+C9</f>
        <v>3934.0200000000004</v>
      </c>
      <c r="D10" s="17">
        <f t="shared" si="6"/>
        <v>3761.84</v>
      </c>
      <c r="E10" s="17">
        <f t="shared" si="6"/>
        <v>4542.5400000000009</v>
      </c>
      <c r="F10" s="17">
        <f t="shared" si="6"/>
        <v>18837.060000000001</v>
      </c>
      <c r="O10" t="s">
        <v>127</v>
      </c>
      <c r="P10" s="20">
        <f t="shared" ref="P10:X10" si="7">P7/P9</f>
        <v>0.11513738520804045</v>
      </c>
      <c r="Q10" s="20">
        <f t="shared" si="7"/>
        <v>0.48224927991620842</v>
      </c>
      <c r="R10" s="20">
        <f t="shared" si="7"/>
        <v>0.13906557209175313</v>
      </c>
      <c r="S10" s="20">
        <f t="shared" si="7"/>
        <v>0.13735392254220458</v>
      </c>
      <c r="T10" s="20">
        <f t="shared" si="7"/>
        <v>-5.6797315114467235E-2</v>
      </c>
      <c r="U10" s="20">
        <f t="shared" si="7"/>
        <v>0.10975601860528512</v>
      </c>
      <c r="V10" s="20">
        <f t="shared" si="7"/>
        <v>0.24025352756958374</v>
      </c>
      <c r="W10" s="20">
        <f t="shared" si="7"/>
        <v>-0.39769192372965956</v>
      </c>
      <c r="X10" s="20">
        <f t="shared" si="7"/>
        <v>0.18859094694121736</v>
      </c>
    </row>
    <row r="11" spans="1:24">
      <c r="I11">
        <v>2013</v>
      </c>
      <c r="J11">
        <v>2014</v>
      </c>
      <c r="K11">
        <v>2015</v>
      </c>
      <c r="L11">
        <v>2016</v>
      </c>
    </row>
    <row r="12" spans="1:24">
      <c r="A12" t="s">
        <v>37</v>
      </c>
      <c r="B12" s="17">
        <v>102548</v>
      </c>
      <c r="C12" s="17">
        <v>103383</v>
      </c>
      <c r="D12" s="17">
        <v>109546</v>
      </c>
      <c r="E12" s="17">
        <v>100700</v>
      </c>
      <c r="F12" s="17">
        <v>113676</v>
      </c>
      <c r="H12" t="s">
        <v>210</v>
      </c>
      <c r="I12" s="18">
        <f>I7</f>
        <v>7367.02</v>
      </c>
      <c r="J12" s="18">
        <f>J7</f>
        <v>9495.84</v>
      </c>
      <c r="K12" s="18">
        <f>K7</f>
        <v>9648.5400000000009</v>
      </c>
      <c r="L12" s="18">
        <f>L7</f>
        <v>5621.0599999999995</v>
      </c>
    </row>
    <row r="13" spans="1:24">
      <c r="A13" t="s">
        <v>172</v>
      </c>
      <c r="B13" s="20">
        <f>B7/B12</f>
        <v>0.15104321878534929</v>
      </c>
      <c r="C13" s="170">
        <f t="shared" ref="C13:F13" si="8">C7/C12</f>
        <v>0.11370360697600186</v>
      </c>
      <c r="D13" s="20">
        <f t="shared" si="8"/>
        <v>0.11513738520804045</v>
      </c>
      <c r="E13" s="20">
        <f t="shared" si="8"/>
        <v>0.13735392254220458</v>
      </c>
      <c r="F13" s="20">
        <f t="shared" si="8"/>
        <v>0.24025352756958374</v>
      </c>
      <c r="H13" t="s">
        <v>211</v>
      </c>
      <c r="I13" s="163">
        <f>I7/I9</f>
        <v>7.1259491405743697E-2</v>
      </c>
      <c r="J13" s="163">
        <f>J7/J9</f>
        <v>8.6683584978000106E-2</v>
      </c>
      <c r="K13" s="163">
        <f>K7/K9</f>
        <v>9.5814697120158901E-2</v>
      </c>
      <c r="L13" s="163">
        <f>L7/L9</f>
        <v>4.9448080509518273E-2</v>
      </c>
    </row>
    <row r="15" spans="1:24">
      <c r="A15" s="166" t="s">
        <v>212</v>
      </c>
      <c r="B15" s="167">
        <v>-3937</v>
      </c>
      <c r="C15" s="167">
        <v>-3680</v>
      </c>
      <c r="D15" s="167">
        <v>-3970</v>
      </c>
      <c r="E15" s="167">
        <v>-3785</v>
      </c>
      <c r="F15" s="167">
        <v>-3758</v>
      </c>
    </row>
    <row r="16" spans="1:24">
      <c r="A16" t="s">
        <v>213</v>
      </c>
      <c r="B16" s="17">
        <f>B15-B6</f>
        <v>-1600.1799999999998</v>
      </c>
      <c r="C16" s="17">
        <f t="shared" ref="C16:F16" si="9">C15-C6</f>
        <v>-1182.02</v>
      </c>
      <c r="D16" s="17">
        <f t="shared" si="9"/>
        <v>-1411.8400000000001</v>
      </c>
      <c r="E16" s="17">
        <f t="shared" si="9"/>
        <v>-1262.54</v>
      </c>
      <c r="F16" s="17">
        <f t="shared" si="9"/>
        <v>-1109.06</v>
      </c>
      <c r="H16" t="s">
        <v>214</v>
      </c>
      <c r="I16" s="18">
        <f t="shared" ref="I16:L18" si="10">C16</f>
        <v>-1182.02</v>
      </c>
      <c r="J16" s="18">
        <f t="shared" si="10"/>
        <v>-1411.8400000000001</v>
      </c>
      <c r="K16" s="18">
        <f t="shared" si="10"/>
        <v>-1262.54</v>
      </c>
      <c r="L16" s="18">
        <f t="shared" si="10"/>
        <v>-1109.06</v>
      </c>
    </row>
    <row r="17" spans="1:12">
      <c r="A17" t="s">
        <v>215</v>
      </c>
      <c r="B17" s="17">
        <v>540</v>
      </c>
      <c r="C17" s="17">
        <f>1316+16699</f>
        <v>18015</v>
      </c>
      <c r="D17" s="17">
        <f>615+602</f>
        <v>1217</v>
      </c>
      <c r="E17" s="17">
        <f>939+1725</f>
        <v>2664</v>
      </c>
      <c r="F17" s="17">
        <f>1080+5357</f>
        <v>6437</v>
      </c>
      <c r="H17" t="s">
        <v>215</v>
      </c>
      <c r="I17" s="18">
        <f t="shared" si="10"/>
        <v>18015</v>
      </c>
      <c r="J17" s="18">
        <f t="shared" si="10"/>
        <v>1217</v>
      </c>
      <c r="K17" s="18">
        <f t="shared" si="10"/>
        <v>2664</v>
      </c>
      <c r="L17" s="18">
        <f t="shared" si="10"/>
        <v>6437</v>
      </c>
    </row>
    <row r="18" spans="1:12">
      <c r="A18" s="15" t="s">
        <v>216</v>
      </c>
      <c r="B18" s="169">
        <v>-1456</v>
      </c>
      <c r="C18" s="169">
        <v>-8026</v>
      </c>
      <c r="D18" s="169">
        <v>-2091</v>
      </c>
      <c r="E18" s="169">
        <v>-10350</v>
      </c>
      <c r="F18" s="169">
        <v>-2271</v>
      </c>
      <c r="H18" s="15" t="s">
        <v>216</v>
      </c>
      <c r="I18" s="42">
        <f t="shared" si="10"/>
        <v>-8026</v>
      </c>
      <c r="J18" s="42">
        <f t="shared" si="10"/>
        <v>-2091</v>
      </c>
      <c r="K18" s="42">
        <f t="shared" si="10"/>
        <v>-10350</v>
      </c>
      <c r="L18" s="42">
        <f t="shared" si="10"/>
        <v>-2271</v>
      </c>
    </row>
    <row r="19" spans="1:12">
      <c r="A19" t="s">
        <v>217</v>
      </c>
      <c r="B19" s="17">
        <f>SUM(B16:B18)</f>
        <v>-2516.1799999999998</v>
      </c>
      <c r="C19" s="17">
        <f t="shared" ref="C19:F19" si="11">SUM(C16:C18)</f>
        <v>8806.98</v>
      </c>
      <c r="D19" s="17">
        <f t="shared" si="11"/>
        <v>-2285.84</v>
      </c>
      <c r="E19" s="17">
        <f t="shared" si="11"/>
        <v>-8948.5400000000009</v>
      </c>
      <c r="F19" s="17">
        <f t="shared" si="11"/>
        <v>3056.9400000000005</v>
      </c>
      <c r="H19" s="171" t="s">
        <v>217</v>
      </c>
      <c r="I19" s="18">
        <f>SUM(I16:I18)</f>
        <v>8806.98</v>
      </c>
      <c r="J19" s="18">
        <f t="shared" ref="J19:L19" si="12">SUM(J16:J18)</f>
        <v>-2285.84</v>
      </c>
      <c r="K19" s="18">
        <f t="shared" si="12"/>
        <v>-8948.5400000000009</v>
      </c>
      <c r="L19" s="18">
        <f t="shared" si="12"/>
        <v>3056.9400000000005</v>
      </c>
    </row>
    <row r="20" spans="1:12">
      <c r="A20" t="s">
        <v>218</v>
      </c>
      <c r="B20" s="20">
        <f>-B19/B7</f>
        <v>0.1624475924484059</v>
      </c>
      <c r="C20" s="20">
        <f t="shared" ref="C20:F20" si="13">-C19/C7</f>
        <v>-0.74921012469566184</v>
      </c>
      <c r="D20" s="20">
        <f t="shared" si="13"/>
        <v>0.18123118980340669</v>
      </c>
      <c r="E20" s="20">
        <f t="shared" si="13"/>
        <v>0.64696628141190349</v>
      </c>
      <c r="F20" s="20">
        <f t="shared" si="13"/>
        <v>-0.11193047798218013</v>
      </c>
    </row>
    <row r="22" spans="1:12">
      <c r="A22" t="s">
        <v>73</v>
      </c>
      <c r="B22" s="17">
        <f>B7+B19</f>
        <v>12973</v>
      </c>
      <c r="C22" s="17">
        <f t="shared" ref="C22:F22" si="14">C7+C19</f>
        <v>20562</v>
      </c>
      <c r="D22" s="17">
        <f t="shared" si="14"/>
        <v>10327</v>
      </c>
      <c r="E22" s="17">
        <f t="shared" si="14"/>
        <v>4883</v>
      </c>
      <c r="F22" s="17">
        <f t="shared" si="14"/>
        <v>30368</v>
      </c>
      <c r="H22" t="s">
        <v>73</v>
      </c>
      <c r="I22" s="18">
        <f>I7+I19</f>
        <v>16174</v>
      </c>
      <c r="J22" s="18">
        <f>J7+J19</f>
        <v>7210</v>
      </c>
      <c r="K22" s="18">
        <f>K7+K19</f>
        <v>700</v>
      </c>
      <c r="L22" s="18">
        <f>L7+L19</f>
        <v>8678</v>
      </c>
    </row>
    <row r="23" spans="1:12">
      <c r="A23" t="s">
        <v>128</v>
      </c>
      <c r="B23" s="20">
        <f>B22/B12</f>
        <v>0.12650661153801146</v>
      </c>
      <c r="C23" s="20">
        <f t="shared" ref="C23:F23" si="15">C22/C12</f>
        <v>0.19889150053683874</v>
      </c>
      <c r="D23" s="20">
        <f t="shared" si="15"/>
        <v>9.4270899895934124E-2</v>
      </c>
      <c r="E23" s="20">
        <f t="shared" si="15"/>
        <v>4.8490566037735848E-2</v>
      </c>
      <c r="F23" s="20">
        <f t="shared" si="15"/>
        <v>0.26714521974735211</v>
      </c>
      <c r="H23" t="s">
        <v>128</v>
      </c>
      <c r="I23" s="20">
        <f>I22/I9</f>
        <v>0.15644738496658059</v>
      </c>
      <c r="J23" s="20">
        <f>J22/J9</f>
        <v>6.5817099665893775E-2</v>
      </c>
      <c r="K23" s="20">
        <f>K22/K9</f>
        <v>6.9513406156901684E-3</v>
      </c>
      <c r="L23" s="20">
        <f>L22/L9</f>
        <v>7.6339772687286672E-2</v>
      </c>
    </row>
    <row r="25" spans="1:12">
      <c r="A25" s="10" t="s">
        <v>219</v>
      </c>
    </row>
    <row r="26" spans="1:12">
      <c r="B26">
        <v>2012</v>
      </c>
      <c r="C26">
        <v>2013</v>
      </c>
      <c r="D26">
        <v>2014</v>
      </c>
      <c r="E26">
        <v>2015</v>
      </c>
      <c r="F26">
        <v>2016</v>
      </c>
      <c r="H26" t="s">
        <v>220</v>
      </c>
      <c r="J26" s="17">
        <v>16033</v>
      </c>
      <c r="K26" s="17">
        <v>11856</v>
      </c>
      <c r="L26" s="17">
        <v>6099</v>
      </c>
    </row>
    <row r="27" spans="1:12">
      <c r="A27" t="s">
        <v>37</v>
      </c>
      <c r="B27" s="17">
        <v>102548</v>
      </c>
      <c r="C27" s="17">
        <v>103383</v>
      </c>
      <c r="D27" s="17">
        <v>109546</v>
      </c>
      <c r="E27" s="17">
        <v>100700</v>
      </c>
      <c r="F27" s="17">
        <v>113676</v>
      </c>
      <c r="H27" t="s">
        <v>221</v>
      </c>
      <c r="J27" s="18">
        <f>J26-J3</f>
        <v>3979</v>
      </c>
      <c r="K27" s="18">
        <f>K26-K3</f>
        <v>-315</v>
      </c>
      <c r="L27" s="18">
        <f>L26-L3</f>
        <v>-2171</v>
      </c>
    </row>
    <row r="28" spans="1:12">
      <c r="A28" t="s">
        <v>222</v>
      </c>
      <c r="B28" s="17">
        <v>14067</v>
      </c>
      <c r="C28" s="17">
        <v>15487</v>
      </c>
      <c r="D28" s="17">
        <v>16220</v>
      </c>
      <c r="E28" s="17">
        <v>17764</v>
      </c>
      <c r="F28" s="17">
        <v>17966</v>
      </c>
    </row>
    <row r="29" spans="1:12">
      <c r="A29" t="s">
        <v>223</v>
      </c>
      <c r="B29" s="20">
        <f>B28/B27</f>
        <v>0.13717478644147132</v>
      </c>
      <c r="C29" s="20">
        <f t="shared" ref="C29:F29" si="16">C28/C27</f>
        <v>0.14980219184972385</v>
      </c>
      <c r="D29" s="20">
        <f t="shared" si="16"/>
        <v>0.14806565278513137</v>
      </c>
      <c r="E29" s="20">
        <f t="shared" si="16"/>
        <v>0.17640516385302879</v>
      </c>
      <c r="F29" s="20">
        <f t="shared" si="16"/>
        <v>0.15804567366902425</v>
      </c>
    </row>
    <row r="31" spans="1:12">
      <c r="A31" t="s">
        <v>224</v>
      </c>
      <c r="B31" s="20">
        <f>B28/B7</f>
        <v>0.90818235697435246</v>
      </c>
      <c r="C31" s="20">
        <f t="shared" ref="C31:F31" si="17">C28/C7</f>
        <v>1.3174796810213849</v>
      </c>
      <c r="D31" s="20">
        <f t="shared" si="17"/>
        <v>1.2859911011318625</v>
      </c>
      <c r="E31" s="20">
        <f t="shared" si="17"/>
        <v>1.2843110745441215</v>
      </c>
      <c r="F31" s="20">
        <f t="shared" si="17"/>
        <v>0.65782873312130685</v>
      </c>
      <c r="H31" s="133" t="s">
        <v>161</v>
      </c>
      <c r="I31" t="s">
        <v>225</v>
      </c>
      <c r="J31" t="s">
        <v>226</v>
      </c>
    </row>
    <row r="32" spans="1:12">
      <c r="H32" s="19">
        <v>2013</v>
      </c>
      <c r="I32" s="17">
        <v>3331.1482000000001</v>
      </c>
      <c r="J32" s="163">
        <v>8.5294000000000009E-2</v>
      </c>
    </row>
    <row r="33" spans="1:10">
      <c r="A33" t="s">
        <v>227</v>
      </c>
      <c r="B33" s="99">
        <v>0.16</v>
      </c>
      <c r="C33" s="99">
        <v>0.16</v>
      </c>
      <c r="D33" s="99">
        <v>0.16</v>
      </c>
      <c r="E33" s="99">
        <v>0.16</v>
      </c>
      <c r="F33" s="99">
        <v>0.16</v>
      </c>
      <c r="H33" s="19">
        <v>2014</v>
      </c>
      <c r="I33" s="17">
        <v>4149.0099</v>
      </c>
      <c r="J33" s="163">
        <v>0.10293799999999999</v>
      </c>
    </row>
    <row r="34" spans="1:10">
      <c r="A34" t="s">
        <v>228</v>
      </c>
      <c r="B34" s="99">
        <v>0.12</v>
      </c>
      <c r="C34" s="99">
        <v>0.12</v>
      </c>
      <c r="D34" s="99">
        <v>0.12</v>
      </c>
      <c r="E34" s="99">
        <v>0.12</v>
      </c>
      <c r="F34" s="99">
        <v>0.12</v>
      </c>
      <c r="H34" s="19">
        <v>2015</v>
      </c>
      <c r="I34" s="17">
        <v>4629.5585000000001</v>
      </c>
      <c r="J34" s="163">
        <v>0.11999599999999999</v>
      </c>
    </row>
    <row r="35" spans="1:10">
      <c r="H35" s="19">
        <v>2016</v>
      </c>
      <c r="I35" s="17">
        <v>4446.6315999999997</v>
      </c>
      <c r="J35" s="163">
        <v>0.11314</v>
      </c>
    </row>
    <row r="39" spans="1:10">
      <c r="A39" t="s">
        <v>229</v>
      </c>
      <c r="B39" t="s">
        <v>230</v>
      </c>
      <c r="C39" t="s">
        <v>199</v>
      </c>
      <c r="D39" t="s">
        <v>231</v>
      </c>
      <c r="E39" t="s">
        <v>232</v>
      </c>
      <c r="F39" t="s">
        <v>233</v>
      </c>
      <c r="G39" t="s">
        <v>234</v>
      </c>
    </row>
    <row r="40" spans="1:10">
      <c r="A40" s="18">
        <f>E7</f>
        <v>13831.54</v>
      </c>
      <c r="B40" s="18">
        <f>8176+952-(7807-6145)</f>
        <v>7466</v>
      </c>
      <c r="C40" s="18">
        <f>2473-2597</f>
        <v>-124</v>
      </c>
      <c r="D40" s="18">
        <f>21345-12284</f>
        <v>9061</v>
      </c>
      <c r="E40" s="18">
        <f>B49-C49</f>
        <v>-3043</v>
      </c>
      <c r="F40" s="18">
        <f>G40-SUM(A40:E40)</f>
        <v>119.52000000000044</v>
      </c>
      <c r="G40" s="18">
        <f>F7</f>
        <v>27311.06</v>
      </c>
    </row>
    <row r="42" spans="1:10">
      <c r="B42">
        <v>2016</v>
      </c>
      <c r="C42">
        <v>2015</v>
      </c>
    </row>
    <row r="43" spans="1:10">
      <c r="A43" t="s">
        <v>235</v>
      </c>
      <c r="B43">
        <v>1107</v>
      </c>
      <c r="C43">
        <v>-1800</v>
      </c>
    </row>
    <row r="44" spans="1:10">
      <c r="A44" t="s">
        <v>236</v>
      </c>
      <c r="B44">
        <v>929</v>
      </c>
      <c r="C44">
        <v>666</v>
      </c>
    </row>
    <row r="45" spans="1:10">
      <c r="A45" t="s">
        <v>237</v>
      </c>
      <c r="B45">
        <v>-1337</v>
      </c>
      <c r="C45">
        <v>-282</v>
      </c>
    </row>
    <row r="46" spans="1:10">
      <c r="A46" t="s">
        <v>238</v>
      </c>
      <c r="B46">
        <v>1716</v>
      </c>
      <c r="C46">
        <v>276</v>
      </c>
    </row>
    <row r="47" spans="1:10">
      <c r="A47" t="s">
        <v>239</v>
      </c>
      <c r="B47">
        <v>1913</v>
      </c>
      <c r="C47">
        <v>-1010</v>
      </c>
    </row>
    <row r="48" spans="1:10">
      <c r="A48" t="s">
        <v>233</v>
      </c>
      <c r="B48">
        <v>-7438</v>
      </c>
      <c r="C48">
        <v>2083</v>
      </c>
    </row>
    <row r="49" spans="2:3">
      <c r="B49">
        <f>SUM(B43:B48)</f>
        <v>-3110</v>
      </c>
      <c r="C49">
        <f>SUM(C43:C48)</f>
        <v>-67</v>
      </c>
    </row>
  </sheetData>
  <mergeCells count="3">
    <mergeCell ref="P1:R1"/>
    <mergeCell ref="S1:U1"/>
    <mergeCell ref="V1:X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opLeftCell="B1" zoomScale="110" zoomScaleNormal="110" workbookViewId="0">
      <selection activeCell="L31" sqref="L31"/>
    </sheetView>
  </sheetViews>
  <sheetFormatPr defaultColWidth="9.140625" defaultRowHeight="15"/>
  <cols>
    <col min="1" max="1" width="4.7109375" style="77" bestFit="1" customWidth="1"/>
    <col min="2" max="2" width="14.42578125" style="77" bestFit="1" customWidth="1"/>
    <col min="3" max="3" width="9.28515625" style="77" bestFit="1" customWidth="1"/>
    <col min="4" max="4" width="12.28515625" style="77" bestFit="1" customWidth="1"/>
    <col min="5" max="7" width="12.28515625" style="77" customWidth="1"/>
    <col min="8" max="8" width="16.140625" style="77" bestFit="1" customWidth="1"/>
    <col min="9" max="10" width="12.28515625" style="77" customWidth="1"/>
    <col min="11" max="11" width="10.85546875" style="77" bestFit="1" customWidth="1"/>
    <col min="12" max="12" width="10.5703125" style="77" bestFit="1" customWidth="1"/>
    <col min="13" max="14" width="9.140625" style="77"/>
    <col min="15" max="15" width="13.85546875" style="77" bestFit="1" customWidth="1"/>
    <col min="16" max="16384" width="9.140625" style="77"/>
  </cols>
  <sheetData>
    <row r="1" spans="1:15">
      <c r="A1" s="77" t="s">
        <v>100</v>
      </c>
      <c r="B1" s="78">
        <f ca="1">MAX(C5:C12)+10</f>
        <v>51</v>
      </c>
      <c r="D1" s="77" t="s">
        <v>101</v>
      </c>
      <c r="E1" s="77">
        <v>5</v>
      </c>
    </row>
    <row r="2" spans="1:15">
      <c r="A2" s="77" t="s">
        <v>102</v>
      </c>
      <c r="B2" s="78">
        <f ca="1">MIN(C5:C12)-10</f>
        <v>14</v>
      </c>
    </row>
    <row r="4" spans="1:15" s="79" customFormat="1" ht="12">
      <c r="B4" s="80" t="s">
        <v>103</v>
      </c>
      <c r="C4" s="81" t="s">
        <v>104</v>
      </c>
      <c r="D4" s="79" t="s">
        <v>105</v>
      </c>
      <c r="E4" s="79" t="s">
        <v>106</v>
      </c>
      <c r="F4" s="79" t="s">
        <v>107</v>
      </c>
      <c r="G4" s="79" t="s">
        <v>108</v>
      </c>
      <c r="H4" s="79" t="s">
        <v>109</v>
      </c>
      <c r="J4" s="79" t="s">
        <v>110</v>
      </c>
      <c r="K4" s="79" t="s">
        <v>111</v>
      </c>
      <c r="L4" s="79" t="s">
        <v>56</v>
      </c>
      <c r="M4" s="79" t="s">
        <v>112</v>
      </c>
      <c r="N4" s="79" t="s">
        <v>113</v>
      </c>
      <c r="O4" s="79" t="s">
        <v>114</v>
      </c>
    </row>
    <row r="5" spans="1:15" s="79" customFormat="1" ht="12">
      <c r="A5" s="82"/>
      <c r="B5" s="88" t="str">
        <f>'Valuation Model'!I2</f>
        <v>1% | 11% | 5%</v>
      </c>
      <c r="C5" s="89">
        <f ca="1">'Valuation Model'!K2</f>
        <v>24</v>
      </c>
      <c r="D5" s="84">
        <f t="shared" ref="D5:D12" ca="1" si="0">IF(ABS(INDEX($K$6:$K$55,MATCH(C5,$K$6:$K$55,1)+IF(C5&gt;=MAX($K$6:$K$55),0,1),1)-C5)&lt;ABS(INDEX($K$6:$K$55,MATCH(C5,$K$6:$K$55,1))-C5),INDEX($K$6:$K$55,MATCH(C5,$K$6:$K$55,1)+IF(C5&gt;=MAX($K$6:$K$55),0,1),1),INDEX($K$6:$K$55,MATCH(C5,$K$6:$K$55,1)))</f>
        <v>24.480000000000008</v>
      </c>
      <c r="E5" s="85">
        <f>IF(H5="N",5%/COUNTIF('Valuation Model'!$L$2:$L$9,"No"),IF(G5&lt;&gt;"Y",50%/(COUNTIF('Valuation Model'!$L$2:$L$9,"Yes")-COUNTIF(G$5:G$12,"Y")),45%/(COUNTIF(G$5:G$12,"Y"))))</f>
        <v>6.25E-2</v>
      </c>
      <c r="F5" s="79" t="s">
        <v>51</v>
      </c>
      <c r="G5" s="79" t="str">
        <f>IF(LEFT('Valuation Model'!L2,1)="M","Y","")</f>
        <v/>
      </c>
      <c r="H5" s="79" t="str">
        <f>IF(LEFT('Valuation Model'!L2,1)="M","Y",LEFT('Valuation Model'!L2,1))</f>
        <v>Y</v>
      </c>
      <c r="J5" s="86">
        <v>0</v>
      </c>
      <c r="K5" s="84">
        <f t="shared" ref="K5:K55" ca="1" si="1">$B$1*J5</f>
        <v>0</v>
      </c>
      <c r="L5" s="87" t="str">
        <f t="shared" ref="L5:L55" ca="1" si="2">IFERROR(IF(VLOOKUP(K5,$D$5:$F$16,3,FALSE)="Scenario",IF(VLOOKUP(K5,$D$5:$H$16,5,FALSE)="Y",VLOOKUP(K5,$D$5:$E$16,2,0),""),IF(VLOOKUP(K5,$D$5:$F$16,3,FALSE)&lt;&gt;"Scenario","")),"")</f>
        <v/>
      </c>
      <c r="M5" s="85" t="str">
        <f t="shared" ref="M5:M55" ca="1" si="3">IFERROR(IF(VLOOKUP(K5,$D$5:$F$16,3,FALSE)="Scenario",IF(VLOOKUP(K5,$D$5:$H$16,5,FALSE)="N",VLOOKUP(K5,$D$5:$E$16,2,0),""),IF(VLOOKUP(K5,$D$5:$F$16,3,FALSE)&lt;&gt;"Scenario","")),"")</f>
        <v/>
      </c>
      <c r="N5" s="84">
        <f ca="1">LN('Histogram Data'!K5+0.01)-LN(price)</f>
        <v>-7.90100705199242</v>
      </c>
      <c r="O5" s="84">
        <f ca="1">_xlfn.NORM.DIST(N5,0+0.03^3,AVERAGE('Valuation Model'!$K$22:$L$22),FALSE)/scaling</f>
        <v>5.2562297237710393E-213</v>
      </c>
    </row>
    <row r="6" spans="1:15" s="79" customFormat="1" ht="12">
      <c r="A6" s="82"/>
      <c r="B6" s="88" t="str">
        <f>'Valuation Model'!I6</f>
        <v>5% | 11% | 5%</v>
      </c>
      <c r="C6" s="89">
        <f ca="1">'Valuation Model'!K6</f>
        <v>28</v>
      </c>
      <c r="D6" s="84">
        <f t="shared" ca="1" si="0"/>
        <v>27.540000000000006</v>
      </c>
      <c r="E6" s="85">
        <f>IF(H6="N",5%/COUNTIF('Valuation Model'!$L$2:$L$9,"No"),IF(G6&lt;&gt;"Y",50%/(COUNTIF('Valuation Model'!$L$2:$L$9,"Yes")-COUNTIF(G$5:G$12,"Y")),45%/(COUNTIF(G$5:G$12,"Y"))))</f>
        <v>6.25E-2</v>
      </c>
      <c r="F6" s="79" t="s">
        <v>51</v>
      </c>
      <c r="G6" s="79" t="str">
        <f>IF(LEFT('Valuation Model'!L3,1)="M","Y","")</f>
        <v/>
      </c>
      <c r="H6" s="79" t="str">
        <f>IF(LEFT('Valuation Model'!L6,1)="M","Y",LEFT('Valuation Model'!L6,1))</f>
        <v>Y</v>
      </c>
      <c r="J6" s="86">
        <v>0.02</v>
      </c>
      <c r="K6" s="84">
        <f t="shared" ca="1" si="1"/>
        <v>1.02</v>
      </c>
      <c r="L6" s="87" t="str">
        <f t="shared" ca="1" si="2"/>
        <v/>
      </c>
      <c r="M6" s="85" t="str">
        <f t="shared" ca="1" si="3"/>
        <v/>
      </c>
      <c r="N6" s="84">
        <f ca="1">LN('Histogram Data'!K6+0.01)-LN(price)</f>
        <v>-3.2662780637627846</v>
      </c>
      <c r="O6" s="84">
        <f ca="1">_xlfn.NORM.DIST(N6,0+0.03^3,AVERAGE('Valuation Model'!$K$22:$L$22),FALSE)/scaling</f>
        <v>2.0213334403521736E-37</v>
      </c>
    </row>
    <row r="7" spans="1:15" s="79" customFormat="1" ht="12">
      <c r="A7" s="82"/>
      <c r="B7" s="88" t="str">
        <f>'Valuation Model'!I3</f>
        <v>1% | 11% | 7%</v>
      </c>
      <c r="C7" s="89">
        <f ca="1">'Valuation Model'!K3</f>
        <v>26</v>
      </c>
      <c r="D7" s="84">
        <f t="shared" ca="1" si="0"/>
        <v>25.500000000000007</v>
      </c>
      <c r="E7" s="85">
        <f>IF(H7="N",5%/COUNTIF('Valuation Model'!$L$2:$L$9,"No"),IF(G7&lt;&gt;"Y",50%/(COUNTIF('Valuation Model'!$L$2:$L$9,"Yes")-COUNTIF(G$5:G$12,"Y")),45%/(COUNTIF(G$5:G$12,"Y"))))</f>
        <v>6.25E-2</v>
      </c>
      <c r="F7" s="79" t="s">
        <v>51</v>
      </c>
      <c r="G7" s="79" t="str">
        <f>IF(LEFT('Valuation Model'!L6,1)="M","Y","")</f>
        <v/>
      </c>
      <c r="H7" s="79" t="str">
        <f>IF(LEFT('Valuation Model'!L3,1)="M","Y",LEFT('Valuation Model'!L3,1))</f>
        <v>Y</v>
      </c>
      <c r="J7" s="86">
        <f>J6+2%</f>
        <v>0.04</v>
      </c>
      <c r="K7" s="84">
        <f t="shared" ca="1" si="1"/>
        <v>2.04</v>
      </c>
      <c r="L7" s="87" t="str">
        <f t="shared" ca="1" si="2"/>
        <v/>
      </c>
      <c r="M7" s="85" t="str">
        <f t="shared" ca="1" si="3"/>
        <v/>
      </c>
      <c r="N7" s="84">
        <f ca="1">LN('Histogram Data'!K7+0.01)-LN(price)</f>
        <v>-2.5779970728540125</v>
      </c>
      <c r="O7" s="84">
        <f ca="1">_xlfn.NORM.DIST(N7,0+0.03^3,AVERAGE('Valuation Model'!$K$22:$L$22),FALSE)/scaling</f>
        <v>8.9515916364565052E-24</v>
      </c>
    </row>
    <row r="8" spans="1:15" s="79" customFormat="1" ht="12">
      <c r="A8" s="82"/>
      <c r="B8" s="88" t="str">
        <f>'Valuation Model'!I4</f>
        <v>1% | 14% | 5%</v>
      </c>
      <c r="C8" s="89">
        <f ca="1">'Valuation Model'!K4</f>
        <v>32</v>
      </c>
      <c r="D8" s="84">
        <f t="shared" ca="1" si="0"/>
        <v>31.620000000000012</v>
      </c>
      <c r="E8" s="85">
        <f>IF(H8="N",5%/COUNTIF('Valuation Model'!$L$2:$L$9,"No"),IF(G8&lt;&gt;"Y",50%/(COUNTIF('Valuation Model'!$L$2:$L$9,"Yes")-COUNTIF(G$5:G$12,"Y")),45%/(COUNTIF(G$5:G$12,"Y"))))</f>
        <v>6.25E-2</v>
      </c>
      <c r="F8" s="79" t="s">
        <v>51</v>
      </c>
      <c r="G8" s="79" t="str">
        <f>IF(LEFT('Valuation Model'!L4,1)="M","Y","")</f>
        <v/>
      </c>
      <c r="H8" s="79" t="str">
        <f>IF(LEFT('Valuation Model'!L4,1)="M","Y",LEFT('Valuation Model'!L4,1))</f>
        <v>Y</v>
      </c>
      <c r="J8" s="86">
        <f t="shared" ref="J8:J55" si="4">J7+2%</f>
        <v>0.06</v>
      </c>
      <c r="K8" s="84">
        <f t="shared" ca="1" si="1"/>
        <v>3.06</v>
      </c>
      <c r="L8" s="87" t="str">
        <f t="shared" ca="1" si="2"/>
        <v/>
      </c>
      <c r="M8" s="85" t="str">
        <f t="shared" ca="1" si="3"/>
        <v/>
      </c>
      <c r="N8" s="84">
        <f ca="1">LN('Histogram Data'!K8+0.01)-LN(price)</f>
        <v>-2.1741593044052232</v>
      </c>
      <c r="O8" s="84">
        <f ca="1">_xlfn.NORM.DIST(N8,0+0.03^3,AVERAGE('Valuation Model'!$K$22:$L$22),FALSE)/scaling</f>
        <v>2.9001674544968214E-17</v>
      </c>
    </row>
    <row r="9" spans="1:15" s="79" customFormat="1" ht="12">
      <c r="A9" s="82"/>
      <c r="B9" s="88" t="str">
        <f>'Valuation Model'!I7</f>
        <v>5% | 11% | 7%</v>
      </c>
      <c r="C9" s="89">
        <f ca="1">'Valuation Model'!K7</f>
        <v>30</v>
      </c>
      <c r="D9" s="84">
        <f t="shared" ca="1" si="0"/>
        <v>29.580000000000009</v>
      </c>
      <c r="E9" s="85">
        <f>IF(H9="N",5%/COUNTIF('Valuation Model'!$L$2:$L$9,"No"),IF(G9&lt;&gt;"Y",50%/(COUNTIF('Valuation Model'!$L$2:$L$9,"Yes")-COUNTIF(G$5:G$12,"Y")),45%/(COUNTIF(G$5:G$12,"Y"))))</f>
        <v>6.25E-2</v>
      </c>
      <c r="F9" s="79" t="s">
        <v>51</v>
      </c>
      <c r="G9" s="79" t="str">
        <f>IF(LEFT('Valuation Model'!L7,1)="M","Y","")</f>
        <v/>
      </c>
      <c r="H9" s="79" t="str">
        <f>IF(LEFT('Valuation Model'!L7,1)="M","Y",LEFT('Valuation Model'!L7,1))</f>
        <v>Y</v>
      </c>
      <c r="J9" s="86">
        <f t="shared" si="4"/>
        <v>0.08</v>
      </c>
      <c r="K9" s="84">
        <f t="shared" ca="1" si="1"/>
        <v>4.08</v>
      </c>
      <c r="L9" s="87" t="str">
        <f t="shared" ca="1" si="2"/>
        <v/>
      </c>
      <c r="M9" s="85" t="str">
        <f t="shared" ca="1" si="3"/>
        <v/>
      </c>
      <c r="N9" s="84">
        <f ca="1">LN('Histogram Data'!K9+0.01)-LN(price)</f>
        <v>-1.8872918959496188</v>
      </c>
      <c r="O9" s="84">
        <f ca="1">_xlfn.NORM.DIST(N9,0+0.03^3,AVERAGE('Valuation Model'!$K$22:$L$22),FALSE)/scaling</f>
        <v>2.6002230987201529E-13</v>
      </c>
    </row>
    <row r="10" spans="1:15" s="79" customFormat="1" ht="12">
      <c r="A10" s="82"/>
      <c r="B10" s="88" t="str">
        <f>'Valuation Model'!I8</f>
        <v>5% | 14% | 5%</v>
      </c>
      <c r="C10" s="89">
        <f ca="1">'Valuation Model'!K8</f>
        <v>38</v>
      </c>
      <c r="D10" s="84">
        <f t="shared" ca="1" si="0"/>
        <v>37.740000000000016</v>
      </c>
      <c r="E10" s="85">
        <f>IF(H10="N",5%/COUNTIF('Valuation Model'!$L$2:$L$9,"No"),IF(G10&lt;&gt;"Y",50%/(COUNTIF('Valuation Model'!$L$2:$L$9,"Yes")-COUNTIF(G$5:G$12,"Y")),45%/(COUNTIF(G$5:G$12,"Y"))))</f>
        <v>6.25E-2</v>
      </c>
      <c r="F10" s="79" t="s">
        <v>51</v>
      </c>
      <c r="G10" s="79" t="str">
        <f>IF(LEFT('Valuation Model'!L5,1)="M","Y","")</f>
        <v/>
      </c>
      <c r="H10" s="79" t="str">
        <f>IF(LEFT('Valuation Model'!L8,1)="M","Y",LEFT('Valuation Model'!L8,1))</f>
        <v>Y</v>
      </c>
      <c r="J10" s="86">
        <f t="shared" si="4"/>
        <v>0.1</v>
      </c>
      <c r="K10" s="84">
        <f t="shared" ca="1" si="1"/>
        <v>5.1000000000000005</v>
      </c>
      <c r="L10" s="87" t="str">
        <f t="shared" ca="1" si="2"/>
        <v/>
      </c>
      <c r="M10" s="85" t="str">
        <f t="shared" ca="1" si="3"/>
        <v/>
      </c>
      <c r="N10" s="84">
        <f ca="1">LN('Histogram Data'!K10+0.01)-LN(price)</f>
        <v>-1.6646374617887161</v>
      </c>
      <c r="O10" s="84">
        <f ca="1">_xlfn.NORM.DIST(N10,0+0.03^3,AVERAGE('Valuation Model'!$K$22:$L$22),FALSE)/scaling</f>
        <v>1.2530803758916022E-10</v>
      </c>
    </row>
    <row r="11" spans="1:15" s="79" customFormat="1" ht="12">
      <c r="A11" s="82"/>
      <c r="B11" s="88" t="str">
        <f>'Valuation Model'!I5</f>
        <v>1% | 14% | 7%</v>
      </c>
      <c r="C11" s="89">
        <f ca="1">'Valuation Model'!K5</f>
        <v>35</v>
      </c>
      <c r="D11" s="84">
        <f t="shared" ca="1" si="0"/>
        <v>34.680000000000014</v>
      </c>
      <c r="E11" s="85">
        <f>IF(H11="N",5%/COUNTIF('Valuation Model'!$L$2:$L$9,"No"),IF(G11&lt;&gt;"Y",50%/(COUNTIF('Valuation Model'!$L$2:$L$9,"Yes")-COUNTIF(G$5:G$12,"Y")),45%/(COUNTIF(G$5:G$12,"Y"))))</f>
        <v>6.25E-2</v>
      </c>
      <c r="F11" s="79" t="s">
        <v>51</v>
      </c>
      <c r="G11" s="79" t="str">
        <f>IF(LEFT('Valuation Model'!L8,1)="M","Y","")</f>
        <v/>
      </c>
      <c r="H11" s="79" t="str">
        <f>IF(LEFT('Valuation Model'!L5,1)="M","Y",LEFT('Valuation Model'!L5,1))</f>
        <v>Y</v>
      </c>
      <c r="J11" s="86">
        <f t="shared" si="4"/>
        <v>0.12000000000000001</v>
      </c>
      <c r="K11" s="84">
        <f t="shared" ca="1" si="1"/>
        <v>6.12</v>
      </c>
      <c r="L11" s="87" t="str">
        <f t="shared" ca="1" si="2"/>
        <v/>
      </c>
      <c r="M11" s="85" t="str">
        <f t="shared" ca="1" si="3"/>
        <v/>
      </c>
      <c r="N11" s="84">
        <f ca="1">LN('Histogram Data'!K11+0.01)-LN(price)</f>
        <v>-1.4826421160562091</v>
      </c>
      <c r="O11" s="84">
        <f ca="1">_xlfn.NORM.DIST(N11,0+0.03^3,AVERAGE('Valuation Model'!$K$22:$L$22),FALSE)/scaling</f>
        <v>1.0994454491052283E-8</v>
      </c>
    </row>
    <row r="12" spans="1:15" s="79" customFormat="1" ht="12">
      <c r="A12" s="82"/>
      <c r="B12" s="88" t="str">
        <f>'Valuation Model'!I9</f>
        <v>5% | 14% | 7%</v>
      </c>
      <c r="C12" s="89">
        <f ca="1">'Valuation Model'!K9</f>
        <v>41</v>
      </c>
      <c r="D12" s="84">
        <f t="shared" ca="1" si="0"/>
        <v>40.800000000000018</v>
      </c>
      <c r="E12" s="85">
        <f>IF(H12="N",5%/COUNTIF('Valuation Model'!$L$2:$L$9,"No"),IF(G12&lt;&gt;"Y",50%/(COUNTIF('Valuation Model'!$L$2:$L$9,"Yes")-COUNTIF(G$5:G$12,"Y")),45%/(COUNTIF(G$5:G$12,"Y"))))</f>
        <v>6.25E-2</v>
      </c>
      <c r="F12" s="79" t="s">
        <v>51</v>
      </c>
      <c r="G12" s="79" t="str">
        <f>IF(LEFT('Valuation Model'!L9,1)="M","Y","")</f>
        <v/>
      </c>
      <c r="H12" s="79" t="str">
        <f>IF(LEFT('Valuation Model'!L9,1)="M","Y",LEFT('Valuation Model'!L9,1))</f>
        <v>Y</v>
      </c>
      <c r="J12" s="86">
        <f t="shared" si="4"/>
        <v>0.14000000000000001</v>
      </c>
      <c r="K12" s="84">
        <f t="shared" ca="1" si="1"/>
        <v>7.1400000000000006</v>
      </c>
      <c r="L12" s="87" t="str">
        <f t="shared" ca="1" si="2"/>
        <v/>
      </c>
      <c r="M12" s="85" t="str">
        <f t="shared" ca="1" si="3"/>
        <v/>
      </c>
      <c r="N12" s="84">
        <f ca="1">LN('Histogram Data'!K12+0.01)-LN(price)</f>
        <v>-1.3287245092984128</v>
      </c>
      <c r="O12" s="84">
        <f ca="1">_xlfn.NORM.DIST(N12,0+0.03^3,AVERAGE('Valuation Model'!$K$22:$L$22),FALSE)/scaling</f>
        <v>3.2298193840220082E-7</v>
      </c>
    </row>
    <row r="13" spans="1:15" s="79" customFormat="1" ht="12">
      <c r="A13" s="82"/>
      <c r="J13" s="86">
        <f t="shared" si="4"/>
        <v>0.16</v>
      </c>
      <c r="K13" s="84">
        <f t="shared" ca="1" si="1"/>
        <v>8.16</v>
      </c>
      <c r="L13" s="87" t="str">
        <f t="shared" ca="1" si="2"/>
        <v/>
      </c>
      <c r="M13" s="85" t="str">
        <f t="shared" ca="1" si="3"/>
        <v/>
      </c>
      <c r="N13" s="84">
        <f ca="1">LN('Histogram Data'!K13+0.01)-LN(price)</f>
        <v>-1.1953679571324178</v>
      </c>
      <c r="O13" s="84">
        <f ca="1">_xlfn.NORM.DIST(N13,0+0.03^3,AVERAGE('Valuation Model'!$K$22:$L$22),FALSE)/scaling</f>
        <v>4.4783222243955484E-6</v>
      </c>
    </row>
    <row r="14" spans="1:15" s="79" customFormat="1" ht="12">
      <c r="A14" s="82"/>
      <c r="J14" s="86">
        <f t="shared" si="4"/>
        <v>0.18</v>
      </c>
      <c r="K14" s="84">
        <f t="shared" ca="1" si="1"/>
        <v>9.18</v>
      </c>
      <c r="L14" s="87" t="str">
        <f t="shared" ca="1" si="2"/>
        <v/>
      </c>
      <c r="M14" s="85" t="str">
        <f t="shared" ca="1" si="3"/>
        <v/>
      </c>
      <c r="N14" s="84">
        <f ca="1">LN('Histogram Data'!K14+0.01)-LN(price)</f>
        <v>-1.0777209296367336</v>
      </c>
      <c r="O14" s="84">
        <f ca="1">_xlfn.NORM.DIST(N14,0+0.03^3,AVERAGE('Valuation Model'!$K$22:$L$22),FALSE)/scaling</f>
        <v>3.6170356188869063E-5</v>
      </c>
    </row>
    <row r="15" spans="1:15" s="79" customFormat="1" ht="12">
      <c r="A15" s="82"/>
      <c r="J15" s="86">
        <f t="shared" si="4"/>
        <v>0.19999999999999998</v>
      </c>
      <c r="K15" s="84">
        <f t="shared" ca="1" si="1"/>
        <v>10.199999999999999</v>
      </c>
      <c r="L15" s="87" t="str">
        <f t="shared" ca="1" si="2"/>
        <v/>
      </c>
      <c r="M15" s="85" t="str">
        <f t="shared" ca="1" si="3"/>
        <v/>
      </c>
      <c r="N15" s="84">
        <f ca="1">LN('Histogram Data'!K15+0.01)-LN(price)</f>
        <v>-0.97246923382775519</v>
      </c>
      <c r="O15" s="84">
        <f ca="1">_xlfn.NORM.DIST(N15,0+0.03^3,AVERAGE('Valuation Model'!$K$22:$L$22),FALSE)/scaling</f>
        <v>1.9517084676120815E-4</v>
      </c>
    </row>
    <row r="16" spans="1:15" s="79" customFormat="1" ht="12">
      <c r="A16" s="82"/>
      <c r="C16" s="83"/>
      <c r="D16" s="84"/>
      <c r="E16" s="85"/>
      <c r="J16" s="86">
        <f t="shared" si="4"/>
        <v>0.21999999999999997</v>
      </c>
      <c r="K16" s="84">
        <f t="shared" ca="1" si="1"/>
        <v>11.219999999999999</v>
      </c>
      <c r="L16" s="87" t="str">
        <f t="shared" ca="1" si="2"/>
        <v/>
      </c>
      <c r="M16" s="85" t="str">
        <f t="shared" ca="1" si="3"/>
        <v/>
      </c>
      <c r="N16" s="84">
        <f ca="1">LN('Histogram Data'!K16+0.01)-LN(price)</f>
        <v>-0.87724809725397757</v>
      </c>
      <c r="O16" s="84">
        <f ca="1">_xlfn.NORM.DIST(N16,0+0.03^3,AVERAGE('Valuation Model'!$K$22:$L$22),FALSE)/scaling</f>
        <v>7.7259479131769294E-4</v>
      </c>
    </row>
    <row r="17" spans="4:15" s="79" customFormat="1" ht="12">
      <c r="J17" s="86">
        <f t="shared" si="4"/>
        <v>0.23999999999999996</v>
      </c>
      <c r="K17" s="84">
        <f t="shared" ca="1" si="1"/>
        <v>12.239999999999998</v>
      </c>
      <c r="L17" s="87" t="str">
        <f t="shared" ca="1" si="2"/>
        <v/>
      </c>
      <c r="M17" s="85" t="str">
        <f t="shared" ca="1" si="3"/>
        <v/>
      </c>
      <c r="N17" s="84">
        <f ca="1">LN('Histogram Data'!K17+0.01)-LN(price)</f>
        <v>-0.79031092901359346</v>
      </c>
      <c r="O17" s="84">
        <f ca="1">_xlfn.NORM.DIST(N17,0+0.03^3,AVERAGE('Valuation Model'!$K$22:$L$22),FALSE)/scaling</f>
        <v>2.3976217706058152E-3</v>
      </c>
    </row>
    <row r="18" spans="4:15" s="79" customFormat="1" ht="12">
      <c r="D18" s="86"/>
      <c r="J18" s="86">
        <f t="shared" si="4"/>
        <v>0.25999999999999995</v>
      </c>
      <c r="K18" s="84">
        <f t="shared" ca="1" si="1"/>
        <v>13.259999999999998</v>
      </c>
      <c r="L18" s="87" t="str">
        <f t="shared" ca="1" si="2"/>
        <v/>
      </c>
      <c r="M18" s="85" t="str">
        <f t="shared" ca="1" si="3"/>
        <v/>
      </c>
      <c r="N18" s="84">
        <f ca="1">LN('Histogram Data'!K18+0.01)-LN(price)</f>
        <v>-0.71033101766021334</v>
      </c>
      <c r="O18" s="84">
        <f ca="1">_xlfn.NORM.DIST(N18,0+0.03^3,AVERAGE('Valuation Model'!$K$22:$L$22),FALSE)/scaling</f>
        <v>6.1229555644824385E-3</v>
      </c>
    </row>
    <row r="19" spans="4:15" s="79" customFormat="1" ht="12">
      <c r="D19" s="90"/>
      <c r="J19" s="86">
        <f t="shared" si="4"/>
        <v>0.27999999999999997</v>
      </c>
      <c r="K19" s="84">
        <f t="shared" ca="1" si="1"/>
        <v>14.28</v>
      </c>
      <c r="L19" s="87" t="str">
        <f t="shared" ca="1" si="2"/>
        <v/>
      </c>
      <c r="M19" s="85" t="str">
        <f t="shared" ca="1" si="3"/>
        <v/>
      </c>
      <c r="N19" s="84">
        <f ca="1">LN('Histogram Data'!K19+0.01)-LN(price)</f>
        <v>-0.63627687406255307</v>
      </c>
      <c r="O19" s="84">
        <f ca="1">_xlfn.NORM.DIST(N19,0+0.03^3,AVERAGE('Valuation Model'!$K$22:$L$22),FALSE)/scaling</f>
        <v>1.3343693930462298E-2</v>
      </c>
    </row>
    <row r="20" spans="4:15" s="79" customFormat="1" ht="12">
      <c r="J20" s="86">
        <f t="shared" si="4"/>
        <v>0.3</v>
      </c>
      <c r="K20" s="84">
        <f t="shared" ca="1" si="1"/>
        <v>15.299999999999999</v>
      </c>
      <c r="L20" s="87" t="str">
        <f t="shared" ca="1" si="2"/>
        <v/>
      </c>
      <c r="M20" s="85" t="str">
        <f t="shared" ca="1" si="3"/>
        <v/>
      </c>
      <c r="N20" s="84">
        <f ca="1">LN('Histogram Data'!K20+0.01)-LN(price)</f>
        <v>-0.56733065633473689</v>
      </c>
      <c r="O20" s="84">
        <f ca="1">_xlfn.NORM.DIST(N20,0+0.03^3,AVERAGE('Valuation Model'!$K$22:$L$22),FALSE)/scaling</f>
        <v>2.5515747090093487E-2</v>
      </c>
    </row>
    <row r="21" spans="4:15" s="79" customFormat="1" ht="12">
      <c r="J21" s="86">
        <f t="shared" si="4"/>
        <v>0.32</v>
      </c>
      <c r="K21" s="84">
        <f t="shared" ca="1" si="1"/>
        <v>16.32</v>
      </c>
      <c r="L21" s="87" t="str">
        <f t="shared" ca="1" si="2"/>
        <v/>
      </c>
      <c r="M21" s="85" t="str">
        <f t="shared" ca="1" si="3"/>
        <v/>
      </c>
      <c r="N21" s="84">
        <f ca="1">LN('Histogram Data'!K21+0.01)-LN(price)</f>
        <v>-0.50283295902195535</v>
      </c>
      <c r="O21" s="84">
        <f ca="1">_xlfn.NORM.DIST(N21,0+0.03^3,AVERAGE('Valuation Model'!$K$22:$L$22),FALSE)/scaling</f>
        <v>4.374993217942217E-2</v>
      </c>
    </row>
    <row r="22" spans="4:15" s="79" customFormat="1" ht="12">
      <c r="J22" s="86">
        <f t="shared" si="4"/>
        <v>0.34</v>
      </c>
      <c r="K22" s="84">
        <f t="shared" ca="1" si="1"/>
        <v>17.34</v>
      </c>
      <c r="L22" s="87" t="str">
        <f t="shared" ca="1" si="2"/>
        <v/>
      </c>
      <c r="M22" s="85" t="str">
        <f t="shared" ca="1" si="3"/>
        <v/>
      </c>
      <c r="N22" s="84">
        <f ca="1">LN('Histogram Data'!K22+0.01)-LN(price)</f>
        <v>-0.44224435961146069</v>
      </c>
      <c r="O22" s="84">
        <f ca="1">_xlfn.NORM.DIST(N22,0+0.03^3,AVERAGE('Valuation Model'!$K$22:$L$22),FALSE)/scaling</f>
        <v>6.842947054158896E-2</v>
      </c>
    </row>
    <row r="23" spans="4:15" s="79" customFormat="1" ht="12">
      <c r="J23" s="86">
        <f t="shared" si="4"/>
        <v>0.36000000000000004</v>
      </c>
      <c r="K23" s="84">
        <f t="shared" ca="1" si="1"/>
        <v>18.360000000000003</v>
      </c>
      <c r="L23" s="87" t="str">
        <f t="shared" ca="1" si="2"/>
        <v/>
      </c>
      <c r="M23" s="85" t="str">
        <f t="shared" ca="1" si="3"/>
        <v/>
      </c>
      <c r="N23" s="84">
        <f ca="1">LN('Histogram Data'!K23+0.01)-LN(price)</f>
        <v>-0.38511796677729437</v>
      </c>
      <c r="O23" s="84">
        <f ca="1">_xlfn.NORM.DIST(N23,0+0.03^3,AVERAGE('Valuation Model'!$K$22:$L$22),FALSE)/scaling</f>
        <v>9.8990860306618272E-2</v>
      </c>
    </row>
    <row r="24" spans="4:15" s="79" customFormat="1" ht="12">
      <c r="J24" s="86">
        <f t="shared" si="4"/>
        <v>0.38000000000000006</v>
      </c>
      <c r="K24" s="84">
        <f t="shared" ca="1" si="1"/>
        <v>19.380000000000003</v>
      </c>
      <c r="L24" s="87" t="str">
        <f t="shared" ca="1" si="2"/>
        <v/>
      </c>
      <c r="M24" s="85" t="str">
        <f t="shared" ca="1" si="3"/>
        <v/>
      </c>
      <c r="N24" s="84">
        <f ca="1">LN('Histogram Data'!K24+0.01)-LN(price)</f>
        <v>-0.3310793967497685</v>
      </c>
      <c r="O24" s="84">
        <f ca="1">_xlfn.NORM.DIST(N24,0+0.03^3,AVERAGE('Valuation Model'!$K$22:$L$22),FALSE)/scaling</f>
        <v>0.13393697851576714</v>
      </c>
    </row>
    <row r="25" spans="4:15" s="79" customFormat="1" ht="12">
      <c r="J25" s="86">
        <f t="shared" si="4"/>
        <v>0.40000000000000008</v>
      </c>
      <c r="K25" s="84">
        <f t="shared" ca="1" si="1"/>
        <v>20.400000000000006</v>
      </c>
      <c r="L25" s="87" t="str">
        <f t="shared" ca="1" si="2"/>
        <v/>
      </c>
      <c r="M25" s="85" t="str">
        <f t="shared" ca="1" si="3"/>
        <v/>
      </c>
      <c r="N25" s="84">
        <f ca="1">LN('Histogram Data'!K25+0.01)-LN(price)</f>
        <v>-0.27981188918257516</v>
      </c>
      <c r="O25" s="84">
        <f ca="1">_xlfn.NORM.DIST(N25,0+0.03^3,AVERAGE('Valuation Model'!$K$22:$L$22),FALSE)/scaling</f>
        <v>0.17106358034177846</v>
      </c>
    </row>
    <row r="26" spans="4:15" s="79" customFormat="1" ht="12">
      <c r="J26" s="86">
        <f t="shared" si="4"/>
        <v>0.4200000000000001</v>
      </c>
      <c r="K26" s="84">
        <f t="shared" ca="1" si="1"/>
        <v>21.420000000000005</v>
      </c>
      <c r="L26" s="87" t="str">
        <f t="shared" ca="1" si="2"/>
        <v/>
      </c>
      <c r="M26" s="85" t="str">
        <f t="shared" ca="1" si="3"/>
        <v/>
      </c>
      <c r="N26" s="84">
        <f ca="1">LN('Histogram Data'!K26+0.01)-LN(price)</f>
        <v>-0.23104505651884333</v>
      </c>
      <c r="O26" s="84">
        <f ca="1">_xlfn.NORM.DIST(N26,0+0.03^3,AVERAGE('Valuation Model'!$K$22:$L$22),FALSE)/scaling</f>
        <v>0.2078175110771677</v>
      </c>
    </row>
    <row r="27" spans="4:15" s="79" customFormat="1" ht="12">
      <c r="J27" s="86">
        <f t="shared" si="4"/>
        <v>0.44000000000000011</v>
      </c>
      <c r="K27" s="84">
        <f t="shared" ca="1" si="1"/>
        <v>22.440000000000005</v>
      </c>
      <c r="L27" s="87" t="str">
        <f t="shared" ca="1" si="2"/>
        <v/>
      </c>
      <c r="M27" s="85" t="str">
        <f t="shared" ca="1" si="3"/>
        <v/>
      </c>
      <c r="N27" s="84">
        <f ca="1">LN('Histogram Data'!K27+0.01)-LN(price)</f>
        <v>-0.18454625181606543</v>
      </c>
      <c r="O27" s="84">
        <f ca="1">_xlfn.NORM.DIST(N27,0+0.03^3,AVERAGE('Valuation Model'!$K$22:$L$22),FALSE)/scaling</f>
        <v>0.24168407050502277</v>
      </c>
    </row>
    <row r="28" spans="4:15" s="79" customFormat="1" ht="12">
      <c r="J28" s="86">
        <f t="shared" si="4"/>
        <v>0.46000000000000013</v>
      </c>
      <c r="K28" s="84">
        <f t="shared" ca="1" si="1"/>
        <v>23.460000000000008</v>
      </c>
      <c r="L28" s="87" t="str">
        <f t="shared" ca="1" si="2"/>
        <v/>
      </c>
      <c r="M28" s="85" t="str">
        <f t="shared" ca="1" si="3"/>
        <v/>
      </c>
      <c r="N28" s="84">
        <f ca="1">LN('Histogram Data'!K28+0.01)-LN(price)</f>
        <v>-0.14011385614139638</v>
      </c>
      <c r="O28" s="84">
        <f ca="1">_xlfn.NORM.DIST(N28,0+0.03^3,AVERAGE('Valuation Model'!$K$22:$L$22),FALSE)/scaling</f>
        <v>0.27051645258610668</v>
      </c>
    </row>
    <row r="29" spans="4:15" s="79" customFormat="1" ht="12">
      <c r="J29" s="86">
        <f t="shared" si="4"/>
        <v>0.48000000000000015</v>
      </c>
      <c r="K29" s="84">
        <f t="shared" ca="1" si="1"/>
        <v>24.480000000000008</v>
      </c>
      <c r="L29" s="87">
        <f t="shared" ca="1" si="2"/>
        <v>6.25E-2</v>
      </c>
      <c r="M29" s="85" t="str">
        <f t="shared" ca="1" si="3"/>
        <v/>
      </c>
      <c r="N29" s="84">
        <f ca="1">LN('Histogram Data'!K29+0.01)-LN(price)</f>
        <v>-9.7571995040252268E-2</v>
      </c>
      <c r="O29" s="84">
        <f ca="1">_xlfn.NORM.DIST(N29,0+0.03^3,AVERAGE('Valuation Model'!$K$22:$L$22),FALSE)/scaling</f>
        <v>0.29275515751042014</v>
      </c>
    </row>
    <row r="30" spans="4:15" s="79" customFormat="1" ht="12">
      <c r="J30" s="86">
        <f t="shared" si="4"/>
        <v>0.50000000000000011</v>
      </c>
      <c r="K30" s="84">
        <f t="shared" ca="1" si="1"/>
        <v>25.500000000000007</v>
      </c>
      <c r="L30" s="87" t="str">
        <f ca="1">L33</f>
        <v/>
      </c>
      <c r="M30" s="85" t="str">
        <f t="shared" ca="1" si="3"/>
        <v/>
      </c>
      <c r="N30" s="84">
        <f ca="1">LN('Histogram Data'!K30+0.01)-LN(price)</f>
        <v>-5.6766333850608586E-2</v>
      </c>
      <c r="O30" s="84">
        <f ca="1">_xlfn.NORM.DIST(N30,0+0.03^3,AVERAGE('Valuation Model'!$K$22:$L$22),FALSE)/scaling</f>
        <v>0.30752275440729454</v>
      </c>
    </row>
    <row r="31" spans="4:15" s="79" customFormat="1" ht="12">
      <c r="J31" s="86">
        <f t="shared" si="4"/>
        <v>0.52000000000000013</v>
      </c>
      <c r="K31" s="84">
        <f t="shared" ca="1" si="1"/>
        <v>26.520000000000007</v>
      </c>
      <c r="L31" s="87" t="str">
        <f t="shared" ca="1" si="2"/>
        <v/>
      </c>
      <c r="M31" s="85" t="str">
        <f t="shared" ca="1" si="3"/>
        <v/>
      </c>
      <c r="N31" s="84">
        <f ca="1">LN('Histogram Data'!K31+0.01)-LN(price)</f>
        <v>-1.7560697854680729E-2</v>
      </c>
      <c r="O31" s="84">
        <f ca="1">_xlfn.NORM.DIST(N31,0+0.03^3,AVERAGE('Valuation Model'!$K$22:$L$22),FALSE)/scaling</f>
        <v>0.31460829128860757</v>
      </c>
    </row>
    <row r="32" spans="4:15" s="79" customFormat="1" ht="12">
      <c r="J32" s="86">
        <f t="shared" si="4"/>
        <v>0.54000000000000015</v>
      </c>
      <c r="K32" s="84">
        <f t="shared" ca="1" si="1"/>
        <v>27.540000000000006</v>
      </c>
      <c r="L32" s="87">
        <f t="shared" ca="1" si="2"/>
        <v>6.25E-2</v>
      </c>
      <c r="M32" s="85" t="str">
        <f t="shared" ca="1" si="3"/>
        <v/>
      </c>
      <c r="N32" s="84">
        <f ca="1">LN('Histogram Data'!K32+0.01)-LN(price)</f>
        <v>2.0165669594594871E-2</v>
      </c>
      <c r="O32" s="84">
        <f ca="1">_xlfn.NORM.DIST(N32,0+0.03^3,AVERAGE('Valuation Model'!$K$22:$L$22),FALSE)/scaling</f>
        <v>0.3143718700265864</v>
      </c>
    </row>
    <row r="33" spans="10:15" s="79" customFormat="1" ht="12">
      <c r="J33" s="86">
        <f t="shared" si="4"/>
        <v>0.56000000000000016</v>
      </c>
      <c r="K33" s="84">
        <f t="shared" ca="1" si="1"/>
        <v>28.560000000000009</v>
      </c>
      <c r="L33" s="87" t="str">
        <f t="shared" ca="1" si="2"/>
        <v/>
      </c>
      <c r="M33" s="85" t="str">
        <f t="shared" ca="1" si="3"/>
        <v/>
      </c>
      <c r="N33" s="84">
        <f ca="1">LN('Histogram Data'!K33+0.01)-LN(price)</f>
        <v>5.652035023835289E-2</v>
      </c>
      <c r="O33" s="84">
        <f ca="1">_xlfn.NORM.DIST(N33,0+0.03^3,AVERAGE('Valuation Model'!$K$22:$L$22),FALSE)/scaling</f>
        <v>0.30760440141247469</v>
      </c>
    </row>
    <row r="34" spans="10:15" s="79" customFormat="1" ht="12">
      <c r="J34" s="86">
        <f t="shared" si="4"/>
        <v>0.58000000000000018</v>
      </c>
      <c r="K34" s="84">
        <f t="shared" ca="1" si="1"/>
        <v>29.580000000000009</v>
      </c>
      <c r="L34" s="87">
        <f t="shared" ca="1" si="2"/>
        <v>6.25E-2</v>
      </c>
      <c r="M34" s="85" t="str">
        <f t="shared" ca="1" si="3"/>
        <v/>
      </c>
      <c r="N34" s="84">
        <f ca="1">LN('Histogram Data'!K34+0.01)-LN(price)</f>
        <v>9.1599600407789694E-2</v>
      </c>
      <c r="O34" s="84">
        <f ca="1">_xlfn.NORM.DIST(N34,0+0.03^3,AVERAGE('Valuation Model'!$K$22:$L$22),FALSE)/scaling</f>
        <v>0.29537383599659595</v>
      </c>
    </row>
    <row r="35" spans="10:15" s="79" customFormat="1" ht="12">
      <c r="J35" s="86">
        <f t="shared" si="4"/>
        <v>0.6000000000000002</v>
      </c>
      <c r="K35" s="84">
        <f t="shared" ca="1" si="1"/>
        <v>30.600000000000009</v>
      </c>
      <c r="L35" s="87" t="str">
        <f t="shared" ca="1" si="2"/>
        <v/>
      </c>
      <c r="M35" s="85" t="str">
        <f t="shared" ca="1" si="3"/>
        <v/>
      </c>
      <c r="N35" s="84">
        <f ca="1">LN('Histogram Data'!K35+0.01)-LN(price)</f>
        <v>0.12548988695299235</v>
      </c>
      <c r="O35" s="84">
        <f ca="1">_xlfn.NORM.DIST(N35,0+0.03^3,AVERAGE('Valuation Model'!$K$22:$L$22),FALSE)/scaling</f>
        <v>0.27888119092705238</v>
      </c>
    </row>
    <row r="36" spans="10:15" s="79" customFormat="1" ht="12">
      <c r="J36" s="86">
        <f t="shared" si="4"/>
        <v>0.62000000000000022</v>
      </c>
      <c r="K36" s="84">
        <f t="shared" ca="1" si="1"/>
        <v>31.620000000000012</v>
      </c>
      <c r="L36" s="87">
        <f t="shared" ca="1" si="2"/>
        <v>6.25E-2</v>
      </c>
      <c r="M36" s="85" t="str">
        <f t="shared" ca="1" si="3"/>
        <v/>
      </c>
      <c r="N36" s="84">
        <f ca="1">LN('Histogram Data'!K36+0.01)-LN(price)</f>
        <v>0.15826917131322871</v>
      </c>
      <c r="O36" s="84">
        <f ca="1">_xlfn.NORM.DIST(N36,0+0.03^3,AVERAGE('Valuation Model'!$K$22:$L$22),FALSE)/scaling</f>
        <v>0.25934067931827198</v>
      </c>
    </row>
    <row r="37" spans="10:15" s="79" customFormat="1" ht="12">
      <c r="J37" s="86">
        <f t="shared" si="4"/>
        <v>0.64000000000000024</v>
      </c>
      <c r="K37" s="84">
        <f t="shared" ca="1" si="1"/>
        <v>32.640000000000015</v>
      </c>
      <c r="L37" s="87" t="str">
        <f t="shared" ca="1" si="2"/>
        <v/>
      </c>
      <c r="M37" s="85" t="str">
        <f t="shared" ca="1" si="3"/>
        <v/>
      </c>
      <c r="N37" s="84">
        <f ca="1">LN('Histogram Data'!K37+0.01)-LN(price)</f>
        <v>0.1900079897181115</v>
      </c>
      <c r="O37" s="84">
        <f ca="1">_xlfn.NORM.DIST(N37,0+0.03^3,AVERAGE('Valuation Model'!$K$22:$L$22),FALSE)/scaling</f>
        <v>0.23789025519066936</v>
      </c>
    </row>
    <row r="38" spans="10:15" s="79" customFormat="1" ht="12">
      <c r="J38" s="86">
        <f t="shared" si="4"/>
        <v>0.66000000000000025</v>
      </c>
      <c r="K38" s="84">
        <f t="shared" ca="1" si="1"/>
        <v>33.660000000000011</v>
      </c>
      <c r="L38" s="87" t="str">
        <f t="shared" ca="1" si="2"/>
        <v/>
      </c>
      <c r="M38" s="85" t="str">
        <f t="shared" ca="1" si="3"/>
        <v/>
      </c>
      <c r="N38" s="84">
        <f ca="1">LN('Histogram Data'!K38+0.01)-LN(price)</f>
        <v>0.22077036716865406</v>
      </c>
      <c r="O38" s="84">
        <f ca="1">_xlfn.NORM.DIST(N38,0+0.03^3,AVERAGE('Valuation Model'!$K$22:$L$22),FALSE)/scaling</f>
        <v>0.21553288748944421</v>
      </c>
    </row>
    <row r="39" spans="10:15" s="79" customFormat="1" ht="12">
      <c r="J39" s="86">
        <f t="shared" si="4"/>
        <v>0.68000000000000027</v>
      </c>
      <c r="K39" s="84">
        <f t="shared" ca="1" si="1"/>
        <v>34.680000000000014</v>
      </c>
      <c r="L39" s="87">
        <f t="shared" ca="1" si="2"/>
        <v>6.25E-2</v>
      </c>
      <c r="M39" s="85" t="str">
        <f t="shared" ca="1" si="3"/>
        <v/>
      </c>
      <c r="N39" s="84">
        <f ca="1">LN('Histogram Data'!K39+0.01)-LN(price)</f>
        <v>0.25061459497732974</v>
      </c>
      <c r="O39" s="84">
        <f ca="1">_xlfn.NORM.DIST(N39,0+0.03^3,AVERAGE('Valuation Model'!$K$22:$L$22),FALSE)/scaling</f>
        <v>0.19310505385689886</v>
      </c>
    </row>
    <row r="40" spans="10:15" s="79" customFormat="1" ht="12">
      <c r="J40" s="86">
        <f t="shared" si="4"/>
        <v>0.70000000000000029</v>
      </c>
      <c r="K40" s="84">
        <f t="shared" ca="1" si="1"/>
        <v>35.700000000000017</v>
      </c>
      <c r="L40" s="87" t="str">
        <f t="shared" ca="1" si="2"/>
        <v/>
      </c>
      <c r="M40" s="85" t="str">
        <f t="shared" ca="1" si="3"/>
        <v/>
      </c>
      <c r="N40" s="84">
        <f ca="1">LN('Histogram Data'!K40+0.01)-LN(price)</f>
        <v>0.2795938956020283</v>
      </c>
      <c r="O40" s="84">
        <f ca="1">_xlfn.NORM.DIST(N40,0+0.03^3,AVERAGE('Valuation Model'!$K$22:$L$22),FALSE)/scaling</f>
        <v>0.17126701748141068</v>
      </c>
    </row>
    <row r="41" spans="10:15" s="79" customFormat="1" ht="12">
      <c r="J41" s="86">
        <f t="shared" si="4"/>
        <v>0.72000000000000031</v>
      </c>
      <c r="K41" s="84">
        <f t="shared" ca="1" si="1"/>
        <v>36.720000000000013</v>
      </c>
      <c r="L41" s="87" t="str">
        <f t="shared" ca="1" si="2"/>
        <v/>
      </c>
      <c r="M41" s="85" t="str">
        <f t="shared" ca="1" si="3"/>
        <v/>
      </c>
      <c r="N41" s="84">
        <f ca="1">LN('Histogram Data'!K41+0.01)-LN(price)</f>
        <v>0.30775699382724708</v>
      </c>
      <c r="O41" s="84">
        <f ca="1">_xlfn.NORM.DIST(N41,0+0.03^3,AVERAGE('Valuation Model'!$K$22:$L$22),FALSE)/scaling</f>
        <v>0.15050893966212897</v>
      </c>
    </row>
    <row r="42" spans="10:15" s="79" customFormat="1" ht="12">
      <c r="J42" s="86">
        <f t="shared" si="4"/>
        <v>0.74000000000000032</v>
      </c>
      <c r="K42" s="84">
        <f t="shared" ca="1" si="1"/>
        <v>37.740000000000016</v>
      </c>
      <c r="L42" s="87">
        <f t="shared" ca="1" si="2"/>
        <v>6.25E-2</v>
      </c>
      <c r="M42" s="85" t="str">
        <f t="shared" ca="1" si="3"/>
        <v/>
      </c>
      <c r="N42" s="84">
        <f ca="1">LN('Histogram Data'!K42+0.01)-LN(price)</f>
        <v>0.33514860969070481</v>
      </c>
      <c r="O42" s="84">
        <f ca="1">_xlfn.NORM.DIST(N42,0+0.03^3,AVERAGE('Valuation Model'!$K$22:$L$22),FALSE)/scaling</f>
        <v>0.13116728733511243</v>
      </c>
    </row>
    <row r="43" spans="10:15" s="79" customFormat="1" ht="12">
      <c r="J43" s="86">
        <f t="shared" si="4"/>
        <v>0.76000000000000034</v>
      </c>
      <c r="K43" s="84">
        <f t="shared" ca="1" si="1"/>
        <v>38.760000000000019</v>
      </c>
      <c r="L43" s="87" t="str">
        <f t="shared" ca="1" si="2"/>
        <v/>
      </c>
      <c r="M43" s="85" t="str">
        <f t="shared" ca="1" si="3"/>
        <v/>
      </c>
      <c r="N43" s="84">
        <f ca="1">LN('Histogram Data'!K43+0.01)-LN(price)</f>
        <v>0.36180988567850925</v>
      </c>
      <c r="O43" s="84">
        <f ca="1">_xlfn.NORM.DIST(N43,0+0.03^3,AVERAGE('Valuation Model'!$K$22:$L$22),FALSE)/scaling</f>
        <v>0.11344689416260449</v>
      </c>
    </row>
    <row r="44" spans="10:15" s="79" customFormat="1" ht="12">
      <c r="J44" s="86">
        <f t="shared" si="4"/>
        <v>0.78000000000000036</v>
      </c>
      <c r="K44" s="84">
        <f t="shared" ca="1" si="1"/>
        <v>39.780000000000015</v>
      </c>
      <c r="L44" s="87" t="str">
        <f t="shared" ca="1" si="2"/>
        <v/>
      </c>
      <c r="M44" s="85" t="str">
        <f t="shared" ca="1" si="3"/>
        <v/>
      </c>
      <c r="N44" s="84">
        <f ca="1">LN('Histogram Data'!K44+0.01)-LN(price)</f>
        <v>0.38777875843450849</v>
      </c>
      <c r="O44" s="84">
        <f ca="1">_xlfn.NORM.DIST(N44,0+0.03^3,AVERAGE('Valuation Model'!$K$22:$L$22),FALSE)/scaling</f>
        <v>9.7445111882821969E-2</v>
      </c>
    </row>
    <row r="45" spans="10:15" s="79" customFormat="1" ht="12">
      <c r="J45" s="86">
        <f t="shared" si="4"/>
        <v>0.80000000000000038</v>
      </c>
      <c r="K45" s="84">
        <f t="shared" ca="1" si="1"/>
        <v>40.800000000000018</v>
      </c>
      <c r="L45" s="87">
        <f t="shared" ca="1" si="2"/>
        <v>6.25E-2</v>
      </c>
      <c r="M45" s="85" t="str">
        <f t="shared" ca="1" si="3"/>
        <v/>
      </c>
      <c r="N45" s="84">
        <f ca="1">LN('Histogram Data'!K45+0.01)-LN(price)</f>
        <v>0.41309028341338561</v>
      </c>
      <c r="O45" s="84">
        <f ca="1">_xlfn.NORM.DIST(N45,0+0.03^3,AVERAGE('Valuation Model'!$K$22:$L$22),FALSE)/scaling</f>
        <v>8.3175541130407121E-2</v>
      </c>
    </row>
    <row r="46" spans="10:15" s="79" customFormat="1" ht="12">
      <c r="J46" s="86">
        <f t="shared" si="4"/>
        <v>0.8200000000000004</v>
      </c>
      <c r="K46" s="84">
        <f t="shared" ca="1" si="1"/>
        <v>41.820000000000022</v>
      </c>
      <c r="L46" s="87" t="str">
        <f t="shared" ca="1" si="2"/>
        <v/>
      </c>
      <c r="M46" s="85" t="str">
        <f t="shared" ca="1" si="3"/>
        <v/>
      </c>
      <c r="N46" s="84">
        <f ca="1">LN('Histogram Data'!K46+0.01)-LN(price)</f>
        <v>0.43777691944977848</v>
      </c>
      <c r="O46" s="84">
        <f ca="1">_xlfn.NORM.DIST(N46,0+0.03^3,AVERAGE('Valuation Model'!$K$22:$L$22),FALSE)/scaling</f>
        <v>7.058974434205692E-2</v>
      </c>
    </row>
    <row r="47" spans="10:15" s="79" customFormat="1" ht="12">
      <c r="J47" s="86">
        <f t="shared" si="4"/>
        <v>0.84000000000000041</v>
      </c>
      <c r="K47" s="84">
        <f t="shared" ca="1" si="1"/>
        <v>42.840000000000018</v>
      </c>
      <c r="L47" s="87" t="str">
        <f t="shared" ca="1" si="2"/>
        <v/>
      </c>
      <c r="M47" s="85" t="str">
        <f t="shared" ca="1" si="3"/>
        <v/>
      </c>
      <c r="N47" s="84">
        <f ca="1">LN('Histogram Data'!K47+0.01)-LN(price)</f>
        <v>0.46186877903946</v>
      </c>
      <c r="O47" s="84">
        <f ca="1">_xlfn.NORM.DIST(N47,0+0.03^3,AVERAGE('Valuation Model'!$K$22:$L$22),FALSE)/scaling</f>
        <v>5.9596070376923417E-2</v>
      </c>
    </row>
    <row r="48" spans="10:15" s="79" customFormat="1" ht="12">
      <c r="J48" s="86">
        <f t="shared" si="4"/>
        <v>0.86000000000000043</v>
      </c>
      <c r="K48" s="84">
        <f t="shared" ca="1" si="1"/>
        <v>43.860000000000021</v>
      </c>
      <c r="L48" s="87" t="str">
        <f t="shared" ca="1" si="2"/>
        <v/>
      </c>
      <c r="M48" s="85" t="str">
        <f t="shared" ca="1" si="3"/>
        <v/>
      </c>
      <c r="N48" s="84">
        <f ca="1">LN('Histogram Data'!K48+0.01)-LN(price)</f>
        <v>0.48539384917379413</v>
      </c>
      <c r="O48" s="84">
        <f ca="1">_xlfn.NORM.DIST(N48,0+0.03^3,AVERAGE('Valuation Model'!$K$22:$L$22),FALSE)/scaling</f>
        <v>5.0075256878376218E-2</v>
      </c>
    </row>
    <row r="49" spans="10:15" s="79" customFormat="1" ht="12">
      <c r="J49" s="86">
        <f t="shared" si="4"/>
        <v>0.88000000000000045</v>
      </c>
      <c r="K49" s="84">
        <f t="shared" ca="1" si="1"/>
        <v>44.880000000000024</v>
      </c>
      <c r="L49" s="87" t="str">
        <f t="shared" ca="1" si="2"/>
        <v/>
      </c>
      <c r="M49" s="85" t="str">
        <f t="shared" ca="1" si="3"/>
        <v/>
      </c>
      <c r="N49" s="84">
        <f ca="1">LN('Histogram Data'!K49+0.01)-LN(price)</f>
        <v>0.5083781867895123</v>
      </c>
      <c r="O49" s="84">
        <f ca="1">_xlfn.NORM.DIST(N49,0+0.03^3,AVERAGE('Valuation Model'!$K$22:$L$22),FALSE)/scaling</f>
        <v>4.189284232277618E-2</v>
      </c>
    </row>
    <row r="50" spans="10:15" s="79" customFormat="1" ht="12">
      <c r="J50" s="86">
        <f t="shared" si="4"/>
        <v>0.90000000000000047</v>
      </c>
      <c r="K50" s="84">
        <f t="shared" ca="1" si="1"/>
        <v>45.900000000000027</v>
      </c>
      <c r="L50" s="87" t="str">
        <f t="shared" ca="1" si="2"/>
        <v/>
      </c>
      <c r="M50" s="85" t="str">
        <f t="shared" ca="1" si="3"/>
        <v/>
      </c>
      <c r="N50" s="84">
        <f ca="1">LN('Histogram Data'!K50+0.01)-LN(price)</f>
        <v>0.53084609225680213</v>
      </c>
      <c r="O50" s="84">
        <f ca="1">_xlfn.NORM.DIST(N50,0+0.03^3,AVERAGE('Valuation Model'!$K$22:$L$22),FALSE)/scaling</f>
        <v>3.4908646225918175E-2</v>
      </c>
    </row>
    <row r="51" spans="10:15" s="79" customFormat="1" ht="12">
      <c r="J51" s="86">
        <f t="shared" si="4"/>
        <v>0.92000000000000048</v>
      </c>
      <c r="K51" s="84">
        <f t="shared" ca="1" si="1"/>
        <v>46.920000000000023</v>
      </c>
      <c r="L51" s="87" t="str">
        <f t="shared" ca="1" si="2"/>
        <v/>
      </c>
      <c r="M51" s="85" t="str">
        <f t="shared" ca="1" si="3"/>
        <v/>
      </c>
      <c r="N51" s="84">
        <f ca="1">LN('Histogram Data'!K51+0.01)-LN(price)</f>
        <v>0.55282026380199767</v>
      </c>
      <c r="O51" s="84">
        <f ca="1">_xlfn.NORM.DIST(N51,0+0.03^3,AVERAGE('Valuation Model'!$K$22:$L$22),FALSE)/scaling</f>
        <v>2.8983696452242518E-2</v>
      </c>
    </row>
    <row r="52" spans="10:15" s="79" customFormat="1" ht="12">
      <c r="J52" s="86">
        <f t="shared" si="4"/>
        <v>0.9400000000000005</v>
      </c>
      <c r="K52" s="84">
        <f t="shared" ca="1" si="1"/>
        <v>47.940000000000026</v>
      </c>
      <c r="L52" s="87" t="str">
        <f t="shared" ca="1" si="2"/>
        <v/>
      </c>
      <c r="M52" s="85" t="str">
        <f t="shared" ca="1" si="3"/>
        <v/>
      </c>
      <c r="N52" s="84">
        <f ca="1">LN('Histogram Data'!K52+0.01)-LN(price)</f>
        <v>0.57432193532511855</v>
      </c>
      <c r="O52" s="84">
        <f ca="1">_xlfn.NORM.DIST(N52,0+0.03^3,AVERAGE('Valuation Model'!$K$22:$L$22),FALSE)/scaling</f>
        <v>2.398502763399659E-2</v>
      </c>
    </row>
    <row r="53" spans="10:15" s="79" customFormat="1" ht="12">
      <c r="J53" s="86">
        <f t="shared" si="4"/>
        <v>0.96000000000000052</v>
      </c>
      <c r="K53" s="84">
        <f t="shared" ca="1" si="1"/>
        <v>48.960000000000029</v>
      </c>
      <c r="L53" s="87" t="str">
        <f t="shared" ca="1" si="2"/>
        <v/>
      </c>
      <c r="M53" s="85" t="str">
        <f t="shared" ca="1" si="3"/>
        <v/>
      </c>
      <c r="N53" s="84">
        <f ca="1">LN('Histogram Data'!K53+0.01)-LN(price)</f>
        <v>0.59537099970989749</v>
      </c>
      <c r="O53" s="84">
        <f ca="1">_xlfn.NORM.DIST(N53,0+0.03^3,AVERAGE('Valuation Model'!$K$22:$L$22),FALSE)/scaling</f>
        <v>1.9788769956715069E-2</v>
      </c>
    </row>
    <row r="54" spans="10:15" s="79" customFormat="1" ht="12">
      <c r="J54" s="86">
        <f t="shared" si="4"/>
        <v>0.98000000000000054</v>
      </c>
      <c r="K54" s="84">
        <f t="shared" ca="1" si="1"/>
        <v>49.980000000000025</v>
      </c>
      <c r="L54" s="87" t="str">
        <f t="shared" ca="1" si="2"/>
        <v/>
      </c>
      <c r="M54" s="85" t="str">
        <f t="shared" ca="1" si="3"/>
        <v/>
      </c>
      <c r="N54" s="84">
        <f ca="1">LN('Histogram Data'!K54+0.01)-LN(price)</f>
        <v>0.61598611942115022</v>
      </c>
      <c r="O54" s="84">
        <f ca="1">_xlfn.NORM.DIST(N54,0+0.03^3,AVERAGE('Valuation Model'!$K$22:$L$22),FALSE)/scaling</f>
        <v>1.6281912921408952E-2</v>
      </c>
    </row>
    <row r="55" spans="10:15">
      <c r="J55" s="86">
        <f t="shared" si="4"/>
        <v>1.0000000000000004</v>
      </c>
      <c r="K55" s="84">
        <f t="shared" ca="1" si="1"/>
        <v>51.000000000000021</v>
      </c>
      <c r="L55" s="87" t="str">
        <f t="shared" ca="1" si="2"/>
        <v/>
      </c>
      <c r="M55" s="85" t="str">
        <f t="shared" ca="1" si="3"/>
        <v/>
      </c>
      <c r="N55" s="84">
        <f ca="1">LN('Histogram Data'!K55+0.01)-LN(price)</f>
        <v>0.63618482593050629</v>
      </c>
      <c r="O55" s="84">
        <f ca="1">_xlfn.NORM.DIST(N55,0+0.03^3,AVERAGE('Valuation Model'!$K$22:$L$22),FALSE)/scaling</f>
        <v>1.3363078717108423E-2</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topLeftCell="A44" workbookViewId="0">
      <selection activeCell="A71" sqref="A71"/>
    </sheetView>
  </sheetViews>
  <sheetFormatPr defaultRowHeight="15"/>
  <cols>
    <col min="1" max="1" width="10.7109375" bestFit="1" customWidth="1"/>
    <col min="3" max="3" width="10.7109375" bestFit="1" customWidth="1"/>
  </cols>
  <sheetData>
    <row r="1" spans="1:3">
      <c r="A1" t="s">
        <v>161</v>
      </c>
      <c r="B1" t="s">
        <v>162</v>
      </c>
    </row>
    <row r="2" spans="1:3">
      <c r="A2" s="133">
        <v>36616</v>
      </c>
      <c r="B2">
        <v>10036.1</v>
      </c>
      <c r="C2" s="133"/>
    </row>
    <row r="3" spans="1:3">
      <c r="A3" s="133">
        <v>36707</v>
      </c>
      <c r="B3">
        <v>10283.700000000001</v>
      </c>
      <c r="C3" s="133"/>
    </row>
    <row r="4" spans="1:3">
      <c r="A4" s="133">
        <v>36799</v>
      </c>
      <c r="B4">
        <v>10363.799999999999</v>
      </c>
      <c r="C4" s="133"/>
    </row>
    <row r="5" spans="1:3">
      <c r="A5" s="133">
        <v>36891</v>
      </c>
      <c r="B5">
        <v>10475.299999999999</v>
      </c>
      <c r="C5" s="133"/>
    </row>
    <row r="6" spans="1:3">
      <c r="A6" s="133">
        <v>36981</v>
      </c>
      <c r="B6">
        <v>10512.5</v>
      </c>
      <c r="C6" s="133"/>
    </row>
    <row r="7" spans="1:3">
      <c r="A7" s="133">
        <v>37072</v>
      </c>
      <c r="B7">
        <v>10641.6</v>
      </c>
      <c r="C7" s="133"/>
    </row>
    <row r="8" spans="1:3">
      <c r="A8" s="133">
        <v>37164</v>
      </c>
      <c r="B8">
        <v>10644.3</v>
      </c>
      <c r="C8" s="133"/>
    </row>
    <row r="9" spans="1:3">
      <c r="A9" s="133">
        <v>37256</v>
      </c>
      <c r="B9">
        <v>10702.7</v>
      </c>
      <c r="C9" s="133"/>
    </row>
    <row r="10" spans="1:3">
      <c r="A10" s="133">
        <v>37346</v>
      </c>
      <c r="B10">
        <v>10837.3</v>
      </c>
      <c r="C10" s="133"/>
    </row>
    <row r="11" spans="1:3">
      <c r="A11" s="133">
        <v>37437</v>
      </c>
      <c r="B11">
        <v>10938</v>
      </c>
      <c r="C11" s="133"/>
    </row>
    <row r="12" spans="1:3">
      <c r="A12" s="133">
        <v>37529</v>
      </c>
      <c r="B12">
        <v>11039.8</v>
      </c>
      <c r="C12" s="133"/>
    </row>
    <row r="13" spans="1:3">
      <c r="A13" s="133">
        <v>37621</v>
      </c>
      <c r="B13">
        <v>11105.7</v>
      </c>
      <c r="C13" s="133"/>
    </row>
    <row r="14" spans="1:3">
      <c r="A14" s="133">
        <v>37711</v>
      </c>
      <c r="B14">
        <v>11230.8</v>
      </c>
      <c r="C14" s="133"/>
    </row>
    <row r="15" spans="1:3">
      <c r="A15" s="133">
        <v>37802</v>
      </c>
      <c r="B15">
        <v>11371.4</v>
      </c>
      <c r="C15" s="133"/>
    </row>
    <row r="16" spans="1:3">
      <c r="A16" s="133">
        <v>37894</v>
      </c>
      <c r="B16">
        <v>11628.4</v>
      </c>
      <c r="C16" s="133"/>
    </row>
    <row r="17" spans="1:3">
      <c r="A17" s="133">
        <v>37986</v>
      </c>
      <c r="B17">
        <v>11818.5</v>
      </c>
      <c r="C17" s="133"/>
    </row>
    <row r="18" spans="1:3">
      <c r="A18" s="133">
        <v>38077</v>
      </c>
      <c r="B18">
        <v>11991.4</v>
      </c>
      <c r="C18" s="133"/>
    </row>
    <row r="19" spans="1:3">
      <c r="A19" s="133">
        <v>38168</v>
      </c>
      <c r="B19">
        <v>12183.5</v>
      </c>
      <c r="C19" s="133"/>
    </row>
    <row r="20" spans="1:3">
      <c r="A20" s="133">
        <v>38260</v>
      </c>
      <c r="B20">
        <v>12369.4</v>
      </c>
      <c r="C20" s="133"/>
    </row>
    <row r="21" spans="1:3">
      <c r="A21" s="133">
        <v>38352</v>
      </c>
      <c r="B21">
        <v>12563.8</v>
      </c>
      <c r="C21" s="133"/>
    </row>
    <row r="22" spans="1:3">
      <c r="A22" s="133">
        <v>38442</v>
      </c>
      <c r="B22">
        <v>12816.2</v>
      </c>
      <c r="C22" s="133"/>
    </row>
    <row r="23" spans="1:3">
      <c r="A23" s="133">
        <v>38533</v>
      </c>
      <c r="B23">
        <v>12975.7</v>
      </c>
      <c r="C23" s="133"/>
    </row>
    <row r="24" spans="1:3">
      <c r="A24" s="133">
        <v>38625</v>
      </c>
      <c r="B24">
        <v>13206.5</v>
      </c>
      <c r="C24" s="133"/>
    </row>
    <row r="25" spans="1:3">
      <c r="A25" s="133">
        <v>38717</v>
      </c>
      <c r="B25">
        <v>13383.3</v>
      </c>
      <c r="C25" s="133"/>
    </row>
    <row r="26" spans="1:3">
      <c r="A26" s="133">
        <v>38807</v>
      </c>
      <c r="B26">
        <v>13649.8</v>
      </c>
      <c r="C26" s="133"/>
    </row>
    <row r="27" spans="1:3">
      <c r="A27" s="133">
        <v>38898</v>
      </c>
      <c r="B27">
        <v>13802.9</v>
      </c>
      <c r="C27" s="133"/>
    </row>
    <row r="28" spans="1:3">
      <c r="A28" s="133">
        <v>38990</v>
      </c>
      <c r="B28">
        <v>13910.5</v>
      </c>
      <c r="C28" s="133"/>
    </row>
    <row r="29" spans="1:3">
      <c r="A29" s="133">
        <v>39082</v>
      </c>
      <c r="B29">
        <v>14068.4</v>
      </c>
    </row>
    <row r="30" spans="1:3">
      <c r="A30" s="133">
        <v>39172</v>
      </c>
      <c r="B30">
        <v>14235</v>
      </c>
    </row>
    <row r="31" spans="1:3">
      <c r="A31" s="133">
        <v>39263</v>
      </c>
      <c r="B31">
        <v>14424.5</v>
      </c>
    </row>
    <row r="32" spans="1:3">
      <c r="A32" s="133">
        <v>39355</v>
      </c>
      <c r="B32">
        <v>14571.9</v>
      </c>
    </row>
    <row r="33" spans="1:2">
      <c r="A33" s="133">
        <v>39447</v>
      </c>
      <c r="B33">
        <v>14690</v>
      </c>
    </row>
    <row r="34" spans="1:2">
      <c r="A34" s="133">
        <v>39538</v>
      </c>
      <c r="B34">
        <v>14672.9</v>
      </c>
    </row>
    <row r="35" spans="1:2">
      <c r="A35" s="133">
        <v>39629</v>
      </c>
      <c r="B35">
        <v>14813</v>
      </c>
    </row>
    <row r="36" spans="1:2">
      <c r="A36" s="133">
        <v>39721</v>
      </c>
      <c r="B36">
        <v>14843</v>
      </c>
    </row>
    <row r="37" spans="1:2">
      <c r="A37" s="133">
        <v>39813</v>
      </c>
      <c r="B37">
        <v>14549.9</v>
      </c>
    </row>
    <row r="38" spans="1:2">
      <c r="A38" s="133">
        <v>39903</v>
      </c>
      <c r="B38">
        <v>14383.9</v>
      </c>
    </row>
    <row r="39" spans="1:2">
      <c r="A39" s="133">
        <v>39994</v>
      </c>
      <c r="B39">
        <v>14340.4</v>
      </c>
    </row>
    <row r="40" spans="1:2">
      <c r="A40" s="133">
        <v>40086</v>
      </c>
      <c r="B40">
        <v>14384.1</v>
      </c>
    </row>
    <row r="41" spans="1:2">
      <c r="A41" s="133">
        <v>40178</v>
      </c>
      <c r="B41">
        <v>14566.5</v>
      </c>
    </row>
    <row r="42" spans="1:2">
      <c r="A42" s="133">
        <v>40268</v>
      </c>
      <c r="B42">
        <v>14681.1</v>
      </c>
    </row>
    <row r="43" spans="1:2">
      <c r="A43" s="133">
        <v>40359</v>
      </c>
      <c r="B43">
        <v>14888.6</v>
      </c>
    </row>
    <row r="44" spans="1:2">
      <c r="A44" s="133">
        <v>40451</v>
      </c>
      <c r="B44">
        <v>15057.7</v>
      </c>
    </row>
    <row r="45" spans="1:2">
      <c r="A45" s="133">
        <v>40543</v>
      </c>
      <c r="B45">
        <v>15230.2</v>
      </c>
    </row>
    <row r="46" spans="1:2">
      <c r="A46" s="133">
        <v>40633</v>
      </c>
      <c r="B46">
        <v>15238.4</v>
      </c>
    </row>
    <row r="47" spans="1:2">
      <c r="A47" s="133">
        <v>40724</v>
      </c>
      <c r="B47">
        <v>15460.9</v>
      </c>
    </row>
    <row r="48" spans="1:2">
      <c r="A48" s="133">
        <v>40816</v>
      </c>
      <c r="B48">
        <v>15587.1</v>
      </c>
    </row>
    <row r="49" spans="1:5">
      <c r="A49" s="133">
        <v>40908</v>
      </c>
      <c r="B49">
        <v>15785.3</v>
      </c>
    </row>
    <row r="50" spans="1:5">
      <c r="A50" s="133">
        <v>40999</v>
      </c>
      <c r="B50">
        <v>15956.5</v>
      </c>
    </row>
    <row r="51" spans="1:5">
      <c r="A51" s="133">
        <v>41090</v>
      </c>
      <c r="B51">
        <v>16094.7</v>
      </c>
    </row>
    <row r="52" spans="1:5">
      <c r="A52" s="133">
        <v>41182</v>
      </c>
      <c r="B52">
        <v>16268.9</v>
      </c>
    </row>
    <row r="53" spans="1:5">
      <c r="A53" s="133">
        <v>41274</v>
      </c>
      <c r="B53">
        <v>16332.5</v>
      </c>
    </row>
    <row r="54" spans="1:5">
      <c r="A54" s="133">
        <v>41364</v>
      </c>
      <c r="B54">
        <v>16502.400000000001</v>
      </c>
    </row>
    <row r="55" spans="1:5">
      <c r="A55" s="133">
        <v>41455</v>
      </c>
      <c r="B55">
        <v>16619.2</v>
      </c>
    </row>
    <row r="56" spans="1:5">
      <c r="A56" s="133">
        <v>41547</v>
      </c>
      <c r="B56">
        <v>16872.3</v>
      </c>
    </row>
    <row r="57" spans="1:5">
      <c r="A57" s="133">
        <v>41639</v>
      </c>
      <c r="B57">
        <v>17078.3</v>
      </c>
    </row>
    <row r="58" spans="1:5">
      <c r="A58" s="133">
        <v>41729</v>
      </c>
      <c r="B58">
        <v>17044</v>
      </c>
    </row>
    <row r="59" spans="1:5">
      <c r="A59" s="133">
        <v>41820</v>
      </c>
      <c r="B59">
        <v>17328.2</v>
      </c>
    </row>
    <row r="60" spans="1:5">
      <c r="A60" s="133">
        <v>41912</v>
      </c>
      <c r="B60">
        <v>17599.8</v>
      </c>
    </row>
    <row r="61" spans="1:5">
      <c r="A61" s="133">
        <v>42004</v>
      </c>
      <c r="B61">
        <v>17703.7</v>
      </c>
    </row>
    <row r="62" spans="1:5">
      <c r="A62" s="133">
        <v>42094</v>
      </c>
      <c r="B62">
        <v>17665</v>
      </c>
      <c r="E62" s="133"/>
    </row>
    <row r="63" spans="1:5">
      <c r="A63" s="133">
        <v>42185</v>
      </c>
      <c r="B63">
        <v>17913.7</v>
      </c>
      <c r="E63" s="133"/>
    </row>
    <row r="64" spans="1:5">
      <c r="A64" s="133">
        <v>42277</v>
      </c>
      <c r="B64">
        <v>18060.2</v>
      </c>
    </row>
    <row r="65" spans="1:2">
      <c r="A65" s="133">
        <v>42369</v>
      </c>
      <c r="B65">
        <v>18164.8</v>
      </c>
    </row>
    <row r="66" spans="1:2">
      <c r="A66" s="133">
        <v>42460</v>
      </c>
      <c r="B66">
        <v>18229.5</v>
      </c>
    </row>
    <row r="67" spans="1:2">
      <c r="A67" s="133">
        <v>42551</v>
      </c>
      <c r="B67">
        <v>18450.099999999999</v>
      </c>
    </row>
    <row r="68" spans="1:2">
      <c r="A68" s="133">
        <v>42643</v>
      </c>
      <c r="B68">
        <v>18651.2</v>
      </c>
    </row>
    <row r="69" spans="1:2">
      <c r="A69" s="133">
        <v>42735</v>
      </c>
      <c r="B69">
        <v>18869.400000000001</v>
      </c>
    </row>
    <row r="70" spans="1:2">
      <c r="A70" s="133">
        <v>42825</v>
      </c>
      <c r="B70">
        <v>19007.3</v>
      </c>
    </row>
    <row r="71" spans="1:2">
      <c r="A71" s="133"/>
    </row>
    <row r="72" spans="1:2">
      <c r="A72" s="13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defaultRowHeight="1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12</vt:i4>
      </vt:variant>
      <vt:variant>
        <vt:lpstr>Named Ranges</vt:lpstr>
      </vt:variant>
      <vt:variant>
        <vt:i4>44</vt:i4>
      </vt:variant>
    </vt:vector>
  </HeadingPairs>
  <TitlesOfParts>
    <vt:vector size="63" baseType="lpstr">
      <vt:lpstr>Valuation Model</vt:lpstr>
      <vt:lpstr>Company Analysis</vt:lpstr>
      <vt:lpstr>Graphing Data</vt:lpstr>
      <vt:lpstr>Industrials OCP</vt:lpstr>
      <vt:lpstr>Histogram Data</vt:lpstr>
      <vt:lpstr>GDP Data</vt:lpstr>
      <vt:lpstr>Disclaimer</vt:lpstr>
      <vt:lpstr>Revenue History</vt:lpstr>
      <vt:lpstr>Revenue Chart</vt:lpstr>
      <vt:lpstr>HON OCP Chart</vt:lpstr>
      <vt:lpstr>EBIT vs OCP Chart</vt:lpstr>
      <vt:lpstr>Profit History</vt:lpstr>
      <vt:lpstr>Profit Chart</vt:lpstr>
      <vt:lpstr>Adjusted ECF to OCP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2017-07-19T03:32:01Z</dcterms:modified>
</cp:coreProperties>
</file>