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https://d.docs.live.net/31dfedd50d51e5ce/Documents/Business/Content/Covered Call Corner/2017.01/"/>
    </mc:Choice>
  </mc:AlternateContent>
  <bookViews>
    <workbookView xWindow="0" yWindow="0" windowWidth="20490" windowHeight="8085"/>
  </bookViews>
  <sheets>
    <sheet name="Covered Call Corner 2017-02-02"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2017-02-02'!$A:$B</definedName>
    <definedName name="upBound">[1]Control!#REF!</definedName>
  </definedNames>
  <calcPr calcId="171027"/>
</workbook>
</file>

<file path=xl/calcChain.xml><?xml version="1.0" encoding="utf-8"?>
<calcChain xmlns="http://schemas.openxmlformats.org/spreadsheetml/2006/main">
  <c r="I16" i="1" l="1"/>
  <c r="I17" i="1"/>
  <c r="I18" i="1"/>
  <c r="I19" i="1"/>
  <c r="I20" i="1"/>
  <c r="J20" i="1" l="1"/>
  <c r="K20" i="1"/>
  <c r="G24" i="1" l="1"/>
  <c r="G25" i="1"/>
  <c r="D17" i="1"/>
  <c r="D18" i="1"/>
  <c r="D19" i="1"/>
  <c r="D20" i="1"/>
  <c r="D21" i="1"/>
  <c r="D22" i="1"/>
  <c r="D23" i="1"/>
  <c r="D24" i="1"/>
  <c r="D25" i="1"/>
  <c r="D16" i="1"/>
  <c r="F24" i="1"/>
  <c r="F25" i="1"/>
  <c r="E23" i="1"/>
  <c r="E24" i="1"/>
  <c r="E25" i="1"/>
  <c r="F17" i="1" l="1"/>
  <c r="F18" i="1"/>
  <c r="F19" i="1"/>
  <c r="F20" i="1"/>
  <c r="F21" i="1"/>
  <c r="F22" i="1"/>
  <c r="F23" i="1"/>
  <c r="F16" i="1"/>
  <c r="H11" i="1" l="1"/>
  <c r="N11" i="1"/>
  <c r="O11" i="1" s="1"/>
  <c r="H12" i="1"/>
  <c r="N12" i="1"/>
  <c r="P12" i="1" s="1"/>
  <c r="Q12" i="1" s="1"/>
  <c r="O12" i="1" l="1"/>
  <c r="P11" i="1"/>
  <c r="Q11" i="1" s="1"/>
  <c r="G23" i="1"/>
  <c r="G22" i="1"/>
  <c r="G21" i="1"/>
  <c r="G20" i="1"/>
  <c r="G19" i="1"/>
  <c r="G18" i="1"/>
  <c r="G17" i="1"/>
  <c r="G16" i="1"/>
  <c r="E17" i="1"/>
  <c r="E18" i="1"/>
  <c r="E19" i="1"/>
  <c r="E20" i="1"/>
  <c r="E21" i="1"/>
  <c r="E22" i="1"/>
  <c r="E16" i="1"/>
  <c r="G15" i="1" l="1"/>
  <c r="N19" i="1"/>
  <c r="N18" i="1"/>
  <c r="J17" i="1"/>
  <c r="K17" i="1"/>
  <c r="J18" i="1"/>
  <c r="K18" i="1"/>
  <c r="J19" i="1"/>
  <c r="K19" i="1"/>
  <c r="I21" i="1"/>
  <c r="J21" i="1"/>
  <c r="K21" i="1"/>
  <c r="I22" i="1"/>
  <c r="J22" i="1"/>
  <c r="K22" i="1"/>
  <c r="I23" i="1"/>
  <c r="J23" i="1"/>
  <c r="K23" i="1"/>
  <c r="I24" i="1"/>
  <c r="J24" i="1"/>
  <c r="K24" i="1"/>
  <c r="I25" i="1"/>
  <c r="J25" i="1"/>
  <c r="K25" i="1"/>
  <c r="K16" i="1"/>
  <c r="J16" i="1"/>
  <c r="H23" i="1"/>
  <c r="N23" i="1"/>
  <c r="O23" i="1" s="1"/>
  <c r="H24" i="1"/>
  <c r="N24" i="1"/>
  <c r="P24" i="1" s="1"/>
  <c r="H25" i="1"/>
  <c r="N25" i="1"/>
  <c r="O25" i="1" s="1"/>
  <c r="H10" i="1"/>
  <c r="N10" i="1"/>
  <c r="O10" i="1" s="1"/>
  <c r="Q24" i="1" l="1"/>
  <c r="O24" i="1"/>
  <c r="P23" i="1"/>
  <c r="Q23" i="1" s="1"/>
  <c r="P25" i="1"/>
  <c r="Q25" i="1" s="1"/>
  <c r="P10" i="1"/>
  <c r="Q10" i="1" s="1"/>
  <c r="N3" i="1"/>
  <c r="P3" i="1" s="1"/>
  <c r="Q3" i="1" s="1"/>
  <c r="N22" i="1"/>
  <c r="O22" i="1" s="1"/>
  <c r="N21" i="1"/>
  <c r="O21" i="1" s="1"/>
  <c r="N20" i="1"/>
  <c r="O20" i="1" s="1"/>
  <c r="O19" i="1"/>
  <c r="O18" i="1"/>
  <c r="N17" i="1"/>
  <c r="O17" i="1" s="1"/>
  <c r="N16" i="1"/>
  <c r="O16" i="1" s="1"/>
  <c r="H22" i="1"/>
  <c r="H21" i="1"/>
  <c r="H20" i="1"/>
  <c r="H19" i="1"/>
  <c r="H18" i="1"/>
  <c r="H17" i="1"/>
  <c r="H16" i="1"/>
  <c r="P20" i="1" l="1"/>
  <c r="Q20" i="1" s="1"/>
  <c r="P16" i="1"/>
  <c r="Q16" i="1" s="1"/>
  <c r="P19" i="1"/>
  <c r="Q19" i="1" s="1"/>
  <c r="P21" i="1"/>
  <c r="Q21" i="1" s="1"/>
  <c r="P17" i="1"/>
  <c r="Q17" i="1" s="1"/>
  <c r="P22" i="1"/>
  <c r="Q22" i="1" s="1"/>
  <c r="P18" i="1"/>
  <c r="Q18" i="1" s="1"/>
  <c r="H8" i="1"/>
  <c r="H3" i="1"/>
  <c r="H9" i="1"/>
  <c r="H5" i="1"/>
  <c r="H6" i="1"/>
  <c r="H7" i="1"/>
  <c r="H4" i="1"/>
  <c r="N4" i="1" l="1"/>
  <c r="O4" i="1" s="1"/>
  <c r="N8" i="1" l="1"/>
  <c r="O8" i="1" s="1"/>
  <c r="O3" i="1"/>
  <c r="N9" i="1"/>
  <c r="O9" i="1" s="1"/>
  <c r="N5" i="1"/>
  <c r="O5" i="1" s="1"/>
  <c r="N6" i="1"/>
  <c r="O6" i="1" s="1"/>
  <c r="N7" i="1"/>
  <c r="O7" i="1" s="1"/>
  <c r="P4" i="1"/>
  <c r="Q4" i="1" s="1"/>
  <c r="P7" i="1" l="1"/>
  <c r="Q7" i="1" s="1"/>
  <c r="P6" i="1"/>
  <c r="Q6" i="1" s="1"/>
  <c r="P5" i="1"/>
  <c r="Q5" i="1" s="1"/>
  <c r="P9" i="1"/>
  <c r="Q9" i="1" s="1"/>
  <c r="P8" i="1"/>
  <c r="Q8" i="1" s="1"/>
</calcChain>
</file>

<file path=xl/comments1.xml><?xml version="1.0" encoding="utf-8"?>
<comments xmlns="http://schemas.openxmlformats.org/spreadsheetml/2006/main">
  <authors>
    <author>Erik Kobayashi-Solomon</author>
  </authors>
  <commentList>
    <comment ref="D2" authorId="0" shapeId="0">
      <text>
        <r>
          <rPr>
            <b/>
            <sz val="9"/>
            <color indexed="81"/>
            <rFont val="Tahoma"/>
            <family val="2"/>
          </rPr>
          <t>Erik Kobayashi-Solomon:</t>
        </r>
        <r>
          <rPr>
            <sz val="9"/>
            <color indexed="81"/>
            <rFont val="Tahoma"/>
            <family val="2"/>
          </rPr>
          <t xml:space="preserve">
We are drawing from two managers' portfolios' best ideas. See below for portfolio (p/f) details.</t>
        </r>
      </text>
    </comment>
    <comment ref="E2" authorId="0" shapeId="0">
      <text>
        <r>
          <rPr>
            <b/>
            <sz val="9"/>
            <color indexed="81"/>
            <rFont val="Tahoma"/>
            <family val="2"/>
          </rPr>
          <t>Erik Kobayashi-Solomon:</t>
        </r>
        <r>
          <rPr>
            <sz val="9"/>
            <color indexed="81"/>
            <rFont val="Tahoma"/>
            <family val="2"/>
          </rPr>
          <t xml:space="preserve">
This is the percentage weight in the manager's portfolio.</t>
        </r>
      </text>
    </comment>
    <comment ref="F2" authorId="0" shapeId="0">
      <text>
        <r>
          <rPr>
            <b/>
            <sz val="9"/>
            <color indexed="81"/>
            <rFont val="Tahoma"/>
            <family val="2"/>
          </rPr>
          <t>Erik Kobayashi-Solomon:</t>
        </r>
        <r>
          <rPr>
            <sz val="9"/>
            <color indexed="81"/>
            <rFont val="Tahoma"/>
            <family val="2"/>
          </rPr>
          <t xml:space="preserve">
Market price of the stock when this screen was published.</t>
        </r>
      </text>
    </comment>
    <comment ref="G2" authorId="0" shapeId="0">
      <text>
        <r>
          <rPr>
            <b/>
            <sz val="9"/>
            <color indexed="81"/>
            <rFont val="Tahoma"/>
            <family val="2"/>
          </rPr>
          <t>Erik Kobayashi-Solomon:</t>
        </r>
        <r>
          <rPr>
            <sz val="9"/>
            <color indexed="81"/>
            <rFont val="Tahoma"/>
            <family val="2"/>
          </rPr>
          <t xml:space="preserve">
The price at which the manager reported transacting in the shares.</t>
        </r>
      </text>
    </comment>
    <comment ref="H2" authorId="0" shapeId="0">
      <text>
        <r>
          <rPr>
            <b/>
            <sz val="9"/>
            <color indexed="81"/>
            <rFont val="Tahoma"/>
            <family val="2"/>
          </rPr>
          <t>Erik Kobayashi-Solomon:</t>
        </r>
        <r>
          <rPr>
            <sz val="9"/>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I2"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J2" authorId="0" shapeId="0">
      <text>
        <r>
          <rPr>
            <b/>
            <sz val="8"/>
            <color indexed="81"/>
            <rFont val="Tahoma"/>
            <family val="2"/>
          </rPr>
          <t>Erik Kobayashi-Solomon:</t>
        </r>
        <r>
          <rPr>
            <sz val="8"/>
            <color indexed="81"/>
            <rFont val="Tahoma"/>
            <family val="2"/>
          </rPr>
          <t xml:space="preserve">
Days to expiration when data was drawn.</t>
        </r>
      </text>
    </comment>
    <comment ref="K2"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L2" authorId="0" shapeId="0">
      <text>
        <r>
          <rPr>
            <b/>
            <sz val="8"/>
            <color indexed="81"/>
            <rFont val="Tahoma"/>
            <family val="2"/>
          </rPr>
          <t>Erik Kobayashi-Solomon:</t>
        </r>
        <r>
          <rPr>
            <sz val="8"/>
            <color indexed="81"/>
            <rFont val="Tahoma"/>
            <family val="2"/>
          </rPr>
          <t xml:space="preserve">
We choose the call strike price whose dollar delta is closest to 0.50.</t>
        </r>
      </text>
    </comment>
    <comment ref="M2" authorId="0" shapeId="0">
      <text>
        <r>
          <rPr>
            <b/>
            <sz val="8"/>
            <color indexed="81"/>
            <rFont val="Tahoma"/>
            <family val="2"/>
          </rPr>
          <t>Erik Kobayashi-Solomon:</t>
        </r>
        <r>
          <rPr>
            <sz val="8"/>
            <color indexed="81"/>
            <rFont val="Tahoma"/>
            <family val="2"/>
          </rPr>
          <t xml:space="preserve">
Bid price for the call as of the day the data was drawn. We use the bid because we are selling options.</t>
        </r>
      </text>
    </comment>
    <comment ref="N2"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O2" authorId="0" shapeId="0">
      <text>
        <r>
          <rPr>
            <b/>
            <sz val="8"/>
            <color indexed="81"/>
            <rFont val="Tahoma"/>
            <family val="2"/>
          </rPr>
          <t>Erik Kobayashi-Solomon:</t>
        </r>
        <r>
          <rPr>
            <sz val="8"/>
            <color indexed="81"/>
            <rFont val="Tahoma"/>
            <family val="2"/>
          </rPr>
          <t xml:space="preserve">
This is the percentage difference between the effective buy price for the call and the average price of the stock during the quarter.  A negative number means the effective buy price is lower than the price at which the manager probably bought the stock.</t>
        </r>
      </text>
    </comment>
    <comment ref="P2" authorId="0" shapeId="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Q2" authorId="0" shapeId="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D15" authorId="0" shapeId="0">
      <text>
        <r>
          <rPr>
            <b/>
            <sz val="9"/>
            <color indexed="81"/>
            <rFont val="Tahoma"/>
            <family val="2"/>
          </rPr>
          <t>Erik Kobayashi-Solomon:</t>
        </r>
        <r>
          <rPr>
            <sz val="9"/>
            <color indexed="81"/>
            <rFont val="Tahoma"/>
            <family val="2"/>
          </rPr>
          <t xml:space="preserve">
We are drawing from two managers' portfolios' best ideas. See below for portfolio (p/f) details.</t>
        </r>
      </text>
    </comment>
    <comment ref="E15" authorId="0" shapeId="0">
      <text>
        <r>
          <rPr>
            <b/>
            <sz val="9"/>
            <color indexed="81"/>
            <rFont val="Tahoma"/>
            <family val="2"/>
          </rPr>
          <t>Erik Kobayashi-Solomon:</t>
        </r>
        <r>
          <rPr>
            <sz val="9"/>
            <color indexed="81"/>
            <rFont val="Tahoma"/>
            <family val="2"/>
          </rPr>
          <t xml:space="preserve">
This is the percentage weight in the manager's portfolio.</t>
        </r>
      </text>
    </comment>
    <comment ref="F15" authorId="0" shapeId="0">
      <text>
        <r>
          <rPr>
            <b/>
            <sz val="9"/>
            <color indexed="81"/>
            <rFont val="Tahoma"/>
            <family val="2"/>
          </rPr>
          <t>Erik Kobayashi-Solomon:</t>
        </r>
        <r>
          <rPr>
            <sz val="9"/>
            <color indexed="81"/>
            <rFont val="Tahoma"/>
            <family val="2"/>
          </rPr>
          <t xml:space="preserve">
Market price of the stock when this screen was published.</t>
        </r>
      </text>
    </comment>
    <comment ref="G15" authorId="0" shapeId="0">
      <text>
        <r>
          <rPr>
            <b/>
            <sz val="9"/>
            <color indexed="81"/>
            <rFont val="Tahoma"/>
            <family val="2"/>
          </rPr>
          <t>Erik Kobayashi-Solomon:</t>
        </r>
        <r>
          <rPr>
            <sz val="9"/>
            <color indexed="81"/>
            <rFont val="Tahoma"/>
            <family val="2"/>
          </rPr>
          <t xml:space="preserve">
The price at which the manager reported transacting in the shares.</t>
        </r>
      </text>
    </comment>
    <comment ref="H15" authorId="0" shapeId="0">
      <text>
        <r>
          <rPr>
            <b/>
            <sz val="8"/>
            <color indexed="81"/>
            <rFont val="Tahoma"/>
            <family val="2"/>
          </rPr>
          <t>Erik Kobayashi-Solomon:</t>
        </r>
        <r>
          <rPr>
            <sz val="8"/>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I15"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J15" authorId="0" shapeId="0">
      <text>
        <r>
          <rPr>
            <b/>
            <sz val="8"/>
            <color indexed="81"/>
            <rFont val="Tahoma"/>
            <family val="2"/>
          </rPr>
          <t>Erik Kobayashi-Solomon:</t>
        </r>
        <r>
          <rPr>
            <sz val="8"/>
            <color indexed="81"/>
            <rFont val="Tahoma"/>
            <family val="2"/>
          </rPr>
          <t xml:space="preserve">
Days to expiration when data was drawn.</t>
        </r>
      </text>
    </comment>
    <comment ref="K15"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L15" authorId="0" shapeId="0">
      <text>
        <r>
          <rPr>
            <b/>
            <sz val="8"/>
            <color indexed="81"/>
            <rFont val="Tahoma"/>
            <family val="2"/>
          </rPr>
          <t>Erik Kobayashi-Solomon:</t>
        </r>
        <r>
          <rPr>
            <sz val="8"/>
            <color indexed="81"/>
            <rFont val="Tahoma"/>
            <family val="2"/>
          </rPr>
          <t xml:space="preserve">
We choose the put strike price whose dollar delta is closest to -0.50.</t>
        </r>
      </text>
    </comment>
    <comment ref="M15" authorId="0" shapeId="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N15"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O15" authorId="0" shapeId="0">
      <text>
        <r>
          <rPr>
            <b/>
            <sz val="8"/>
            <color indexed="81"/>
            <rFont val="Tahoma"/>
            <family val="2"/>
          </rPr>
          <t>Erik Kobayashi-Solomon:</t>
        </r>
        <r>
          <rPr>
            <sz val="8"/>
            <color indexed="81"/>
            <rFont val="Tahoma"/>
            <family val="2"/>
          </rPr>
          <t xml:space="preserve">
This is the percentage difference between the effective buy price for the put and the the average price of the stock during the quarter.  A negative number means the effective buy price is lower than the price at which the manager probably bought the stock.</t>
        </r>
      </text>
    </comment>
    <comment ref="P15" authorId="0" shapeId="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Q15" authorId="0" shapeId="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<sst xmlns="http://schemas.openxmlformats.org/spreadsheetml/2006/main" count="111" uniqueCount="65">
  <si>
    <t>Ticker</t>
  </si>
  <si>
    <t>Stock Name</t>
  </si>
  <si>
    <t>Industry</t>
  </si>
  <si>
    <t>Contract</t>
  </si>
  <si>
    <t>Days</t>
  </si>
  <si>
    <t>Dividend</t>
  </si>
  <si>
    <t>ATM Call</t>
  </si>
  <si>
    <t>Call Px</t>
  </si>
  <si>
    <t>ATM Put</t>
  </si>
  <si>
    <t>Put Px</t>
  </si>
  <si>
    <t>EBP-Call</t>
  </si>
  <si>
    <t>EBP-Put</t>
  </si>
  <si>
    <t>% Ret-Call</t>
  </si>
  <si>
    <t>% Ret.-Put</t>
  </si>
  <si>
    <t>Ann%-Call</t>
  </si>
  <si>
    <t>Ann%-Put</t>
  </si>
  <si>
    <t>Px/Av Px</t>
  </si>
  <si>
    <t>Diff from Avg Px-Call</t>
  </si>
  <si>
    <t>Diff from Avg Px-Put</t>
  </si>
  <si>
    <t>Covered Calls</t>
  </si>
  <si>
    <t>Short Puts</t>
  </si>
  <si>
    <t>Market Price</t>
  </si>
  <si>
    <t>Portfolio Weight (%)</t>
  </si>
  <si>
    <t>Reported Price</t>
  </si>
  <si>
    <t>Px/Rptd Px</t>
  </si>
  <si>
    <t>Source Data:</t>
  </si>
  <si>
    <t>P/F</t>
  </si>
  <si>
    <t>Highligted options did not trade on day when data taken. Bid price shown.</t>
  </si>
  <si>
    <t>Portfolio</t>
  </si>
  <si>
    <t>APR 21 '17</t>
  </si>
  <si>
    <t>Medical Devices</t>
  </si>
  <si>
    <t>Drug Manufacturers - Major</t>
  </si>
  <si>
    <t>Biotechnology</t>
  </si>
  <si>
    <t>MAY 19 '17</t>
  </si>
  <si>
    <t>WFC</t>
  </si>
  <si>
    <t>CSCO</t>
  </si>
  <si>
    <t>ZBH</t>
  </si>
  <si>
    <t>GILD</t>
  </si>
  <si>
    <t>CVS</t>
  </si>
  <si>
    <t>PG</t>
  </si>
  <si>
    <t>JCI</t>
  </si>
  <si>
    <t>GOOG</t>
  </si>
  <si>
    <t>ABBV</t>
  </si>
  <si>
    <t>CB</t>
  </si>
  <si>
    <t>Wells Fargo</t>
  </si>
  <si>
    <t>Cisco Systems</t>
  </si>
  <si>
    <t>Zimmer Biomet Holdings</t>
  </si>
  <si>
    <t>Gilead Sciences</t>
  </si>
  <si>
    <t>CVS Health</t>
  </si>
  <si>
    <t>Procter &amp; Gamble</t>
  </si>
  <si>
    <t>Johnson Controls</t>
  </si>
  <si>
    <t>Alphabet</t>
  </si>
  <si>
    <t>AbbVie</t>
  </si>
  <si>
    <t>Chubb</t>
  </si>
  <si>
    <t>Banks - Global</t>
  </si>
  <si>
    <t>Communication Equipment</t>
  </si>
  <si>
    <t>Healthcare Plans</t>
  </si>
  <si>
    <t>Household &amp; Personal Products</t>
  </si>
  <si>
    <t>Auto Parts</t>
  </si>
  <si>
    <t>Internet Content &amp; Information</t>
  </si>
  <si>
    <t>Insurance - Property &amp; Casualty</t>
  </si>
  <si>
    <t>http://www.dataroma.com/m/holdings.php?m=MAVFX</t>
  </si>
  <si>
    <t>David Katz - Matrix Advisors Value Fund</t>
  </si>
  <si>
    <t>Portfolio Value: $59 million</t>
  </si>
  <si>
    <t>JUN 16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</si>
</sst>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11" x14ac:knownFonts="1">
    <font>
      <sz val="10"/>
      <name val="Arial"/>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9"/>
      <color indexed="81"/>
      <name val="Tahoma"/>
      <family val="2"/>
    </font>
    <font>
      <b/>
      <sz val="9"/>
      <color indexed="81"/>
      <name val="Tahoma"/>
      <family val="2"/>
    </font>
    <font>
      <b/>
      <sz val="10"/>
      <color theme="0"/>
      <name val="Arial"/>
      <family val="2"/>
    </font>
    <font>
      <u/>
      <sz val="10"/>
      <color theme="10"/>
      <name val="Arial"/>
      <family val="2"/>
    </font>
    <font>
      <b/>
      <sz val="10"/>
      <name val="Arial"/>
      <family val="2"/>
    </font>
  </fonts>
  <fills count="5">
    <fill>
      <patternFill patternType="none"/>
    </fill>
    <fill>
      <patternFill patternType="gray125"/>
    </fill>
    <fill>
      <patternFill patternType="solid">
        <fgColor indexed="22"/>
        <bgColor indexed="64"/>
      </patternFill>
    </fill>
    <fill>
      <patternFill patternType="solid">
        <fgColor rgb="FF0049AA"/>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9" fillId="0" borderId="0" applyNumberFormat="0" applyFill="0" applyBorder="0" applyAlignment="0" applyProtection="0"/>
  </cellStyleXfs>
  <cellXfs count="24">
    <xf numFmtId="0" fontId="0" fillId="0" borderId="0" xfId="0"/>
    <xf numFmtId="0" fontId="0" fillId="0" borderId="1" xfId="0" applyBorder="1"/>
    <xf numFmtId="0" fontId="1" fillId="0" borderId="0" xfId="3"/>
    <xf numFmtId="0" fontId="0" fillId="2" borderId="1" xfId="0" applyFill="1" applyBorder="1" applyAlignment="1">
      <alignment wrapText="1"/>
    </xf>
    <xf numFmtId="0" fontId="0" fillId="2" borderId="1" xfId="0" applyFill="1" applyBorder="1" applyAlignment="1">
      <alignment horizontal="center" wrapText="1"/>
    </xf>
    <xf numFmtId="0" fontId="0" fillId="0" borderId="0" xfId="0" applyAlignment="1">
      <alignment wrapText="1"/>
    </xf>
    <xf numFmtId="0" fontId="0" fillId="0" borderId="1" xfId="0" applyBorder="1" applyAlignment="1">
      <alignment horizontal="center"/>
    </xf>
    <xf numFmtId="43" fontId="0" fillId="0" borderId="1" xfId="1" applyFont="1" applyBorder="1" applyAlignment="1">
      <alignment horizontal="center"/>
    </xf>
    <xf numFmtId="43" fontId="0" fillId="0" borderId="1" xfId="1" applyNumberFormat="1" applyFont="1" applyBorder="1" applyAlignment="1">
      <alignment horizontal="center"/>
    </xf>
    <xf numFmtId="164" fontId="0" fillId="0" borderId="1" xfId="2" applyNumberFormat="1" applyFont="1" applyBorder="1" applyAlignment="1">
      <alignment horizontal="center"/>
    </xf>
    <xf numFmtId="0" fontId="9" fillId="0" borderId="0" xfId="4"/>
    <xf numFmtId="0" fontId="0" fillId="4" borderId="3" xfId="0" applyFill="1" applyBorder="1"/>
    <xf numFmtId="0" fontId="0" fillId="4" borderId="4" xfId="0" applyFill="1" applyBorder="1"/>
    <xf numFmtId="0" fontId="0" fillId="4" borderId="5" xfId="0" applyFill="1" applyBorder="1"/>
    <xf numFmtId="0" fontId="0" fillId="0" borderId="1" xfId="0" applyFill="1" applyBorder="1"/>
    <xf numFmtId="0" fontId="10" fillId="0" borderId="0" xfId="0" applyFont="1"/>
    <xf numFmtId="0" fontId="0" fillId="0" borderId="1" xfId="0" applyFill="1" applyBorder="1" applyAlignment="1">
      <alignment horizontal="center"/>
    </xf>
    <xf numFmtId="0" fontId="0" fillId="4" borderId="1" xfId="0" applyFill="1" applyBorder="1" applyAlignment="1">
      <alignment horizontal="center"/>
    </xf>
    <xf numFmtId="0" fontId="0" fillId="0" borderId="0" xfId="0" applyFill="1" applyBorder="1"/>
    <xf numFmtId="165" fontId="0" fillId="0" borderId="1" xfId="0" applyNumberFormat="1" applyBorder="1" applyAlignment="1">
      <alignment horizontal="center"/>
    </xf>
    <xf numFmtId="0" fontId="2" fillId="0" borderId="0" xfId="0" applyFont="1"/>
    <xf numFmtId="0" fontId="8" fillId="3" borderId="2" xfId="0" applyFont="1" applyFill="1" applyBorder="1" applyAlignment="1">
      <alignment horizontal="center"/>
    </xf>
    <xf numFmtId="0" fontId="9" fillId="0" borderId="1" xfId="4" applyFill="1" applyBorder="1"/>
    <xf numFmtId="0" fontId="9" fillId="0" borderId="1" xfId="4" applyBorder="1"/>
  </cellXfs>
  <cellStyles count="5">
    <cellStyle name="Comma" xfId="1" builtinId="3"/>
    <cellStyle name="Hyperlink" xfId="4" builtinId="8"/>
    <cellStyle name="Normal" xfId="0" builtinId="0"/>
    <cellStyle name="Normal 2" xfId="3"/>
    <cellStyle name="Percent" xfId="2" builtinId="5"/>
  </cellStyles>
  <dxfs count="2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telligentoptioninvestor.com/cisco-systems-valuation-notes/" TargetMode="External"/><Relationship Id="rId3" Type="http://schemas.openxmlformats.org/officeDocument/2006/relationships/hyperlink" Target="https://intelligentoptioninvestor.com/?s=Gilead" TargetMode="External"/><Relationship Id="rId7" Type="http://schemas.openxmlformats.org/officeDocument/2006/relationships/hyperlink" Target="https://intelligentoptioninvestor.com/cisco-systems-valuation-notes/" TargetMode="External"/><Relationship Id="rId12" Type="http://schemas.openxmlformats.org/officeDocument/2006/relationships/comments" Target="../comments1.xml"/><Relationship Id="rId2" Type="http://schemas.openxmlformats.org/officeDocument/2006/relationships/hyperlink" Target="https://intelligentoptioninvestor.com/?s=zimmer" TargetMode="External"/><Relationship Id="rId1" Type="http://schemas.openxmlformats.org/officeDocument/2006/relationships/hyperlink" Target="https://intelligentoptioninvestor.com/?s=zimmer" TargetMode="External"/><Relationship Id="rId6" Type="http://schemas.openxmlformats.org/officeDocument/2006/relationships/hyperlink" Target="https://intelligentoptioninvestor.com/?s=Procter" TargetMode="External"/><Relationship Id="rId11" Type="http://schemas.openxmlformats.org/officeDocument/2006/relationships/vmlDrawing" Target="../drawings/vmlDrawing2.vml"/><Relationship Id="rId5" Type="http://schemas.openxmlformats.org/officeDocument/2006/relationships/hyperlink" Target="https://intelligentoptioninvestor.com/?s=Procter" TargetMode="External"/><Relationship Id="rId10" Type="http://schemas.openxmlformats.org/officeDocument/2006/relationships/vmlDrawing" Target="../drawings/vmlDrawing1.vml"/><Relationship Id="rId4" Type="http://schemas.openxmlformats.org/officeDocument/2006/relationships/hyperlink" Target="https://intelligentoptioninvestor.com/?s=Gilead"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4"/>
  <sheetViews>
    <sheetView showGridLines="0" tabSelected="1" workbookViewId="0">
      <selection activeCell="A2" sqref="A2"/>
    </sheetView>
  </sheetViews>
  <sheetFormatPr defaultRowHeight="12.75" x14ac:dyDescent="0.2"/>
  <cols>
    <col min="1" max="1" width="6.7109375" bestFit="1" customWidth="1"/>
    <col min="2" max="2" width="31" customWidth="1"/>
    <col min="3" max="3" width="29.85546875" bestFit="1" customWidth="1"/>
    <col min="4" max="4" width="3.5703125" hidden="1" customWidth="1"/>
    <col min="5" max="5" width="10.7109375" customWidth="1"/>
    <col min="6" max="8" width="8.7109375" customWidth="1"/>
    <col min="9" max="9" width="10.7109375" customWidth="1"/>
    <col min="10" max="10" width="5.28515625" bestFit="1" customWidth="1"/>
    <col min="11" max="11" width="7.85546875" bestFit="1" customWidth="1"/>
    <col min="12" max="12" width="8.5703125" bestFit="1" customWidth="1"/>
    <col min="13" max="13" width="7" bestFit="1" customWidth="1"/>
    <col min="14" max="14" width="8.28515625" bestFit="1" customWidth="1"/>
    <col min="15" max="17" width="10.7109375" customWidth="1"/>
    <col min="18" max="18" width="17.85546875" bestFit="1" customWidth="1"/>
    <col min="19" max="19" width="10.140625" bestFit="1" customWidth="1"/>
    <col min="20" max="20" width="9.7109375" bestFit="1" customWidth="1"/>
    <col min="21" max="21" width="9.42578125" bestFit="1" customWidth="1"/>
  </cols>
  <sheetData>
    <row r="1" spans="1:17" x14ac:dyDescent="0.2">
      <c r="A1" s="21" t="s">
        <v>19</v>
      </c>
      <c r="B1" s="21"/>
      <c r="C1" s="21"/>
      <c r="D1" s="21"/>
      <c r="E1" s="21"/>
      <c r="F1" s="21"/>
      <c r="G1" s="21"/>
      <c r="H1" s="21"/>
      <c r="I1" s="21"/>
      <c r="J1" s="21"/>
      <c r="K1" s="21"/>
      <c r="L1" s="21"/>
      <c r="M1" s="21"/>
      <c r="N1" s="21"/>
      <c r="O1" s="21"/>
      <c r="P1" s="21"/>
      <c r="Q1" s="21"/>
    </row>
    <row r="2" spans="1:17" s="5" customFormat="1" ht="25.5" x14ac:dyDescent="0.2">
      <c r="A2" s="3" t="s">
        <v>0</v>
      </c>
      <c r="B2" s="3" t="s">
        <v>1</v>
      </c>
      <c r="C2" s="3" t="s">
        <v>2</v>
      </c>
      <c r="D2" s="4" t="s">
        <v>26</v>
      </c>
      <c r="E2" s="4" t="s">
        <v>22</v>
      </c>
      <c r="F2" s="4" t="s">
        <v>21</v>
      </c>
      <c r="G2" s="4" t="s">
        <v>23</v>
      </c>
      <c r="H2" s="4" t="s">
        <v>24</v>
      </c>
      <c r="I2" s="4" t="s">
        <v>3</v>
      </c>
      <c r="J2" s="4" t="s">
        <v>4</v>
      </c>
      <c r="K2" s="4" t="s">
        <v>5</v>
      </c>
      <c r="L2" s="4" t="s">
        <v>6</v>
      </c>
      <c r="M2" s="4" t="s">
        <v>7</v>
      </c>
      <c r="N2" s="4" t="s">
        <v>10</v>
      </c>
      <c r="O2" s="4" t="s">
        <v>17</v>
      </c>
      <c r="P2" s="4" t="s">
        <v>12</v>
      </c>
      <c r="Q2" s="4" t="s">
        <v>14</v>
      </c>
    </row>
    <row r="3" spans="1:17" x14ac:dyDescent="0.2">
      <c r="A3" s="1" t="s">
        <v>34</v>
      </c>
      <c r="B3" s="1" t="s">
        <v>44</v>
      </c>
      <c r="C3" s="1" t="s">
        <v>54</v>
      </c>
      <c r="D3" s="6"/>
      <c r="E3" s="19">
        <v>4.3</v>
      </c>
      <c r="F3" s="7">
        <v>55.56</v>
      </c>
      <c r="G3" s="7">
        <v>55.11</v>
      </c>
      <c r="H3" s="8">
        <f t="shared" ref="H3:H9" si="0">F3/G3</f>
        <v>1.0081654872074035</v>
      </c>
      <c r="I3" s="16" t="s">
        <v>29</v>
      </c>
      <c r="J3" s="16">
        <v>78</v>
      </c>
      <c r="K3" s="7">
        <v>0</v>
      </c>
      <c r="L3" s="7">
        <v>55</v>
      </c>
      <c r="M3" s="7">
        <v>2.69</v>
      </c>
      <c r="N3" s="7">
        <f t="shared" ref="N3:N9" si="1">F3-M3-K3</f>
        <v>52.870000000000005</v>
      </c>
      <c r="O3" s="9">
        <f t="shared" ref="O3:O9" si="2">N3/G3-1</f>
        <v>-4.0645980765741108E-2</v>
      </c>
      <c r="P3" s="9">
        <f t="shared" ref="P3:P9" si="3">(L3-N3)/N3</f>
        <v>4.0287497635710143E-2</v>
      </c>
      <c r="Q3" s="9">
        <f t="shared" ref="Q3:Q9" si="4">(1+P3)^(365/J3)-1</f>
        <v>0.20300939090369963</v>
      </c>
    </row>
    <row r="4" spans="1:17" x14ac:dyDescent="0.2">
      <c r="A4" s="14" t="s">
        <v>35</v>
      </c>
      <c r="B4" s="22" t="s">
        <v>45</v>
      </c>
      <c r="C4" s="14" t="s">
        <v>55</v>
      </c>
      <c r="D4" s="16"/>
      <c r="E4" s="19">
        <v>3.4</v>
      </c>
      <c r="F4" s="7">
        <v>31.02</v>
      </c>
      <c r="G4" s="7">
        <v>30.22</v>
      </c>
      <c r="H4" s="8">
        <f t="shared" si="0"/>
        <v>1.0264725347452019</v>
      </c>
      <c r="I4" s="16" t="s">
        <v>29</v>
      </c>
      <c r="J4" s="16">
        <v>78</v>
      </c>
      <c r="K4" s="7">
        <v>0.26</v>
      </c>
      <c r="L4" s="7">
        <v>31</v>
      </c>
      <c r="M4" s="7">
        <v>0.99</v>
      </c>
      <c r="N4" s="7">
        <f t="shared" si="1"/>
        <v>29.77</v>
      </c>
      <c r="O4" s="9">
        <f t="shared" si="2"/>
        <v>-1.489080079417604E-2</v>
      </c>
      <c r="P4" s="9">
        <f t="shared" si="3"/>
        <v>4.1316761840779322E-2</v>
      </c>
      <c r="Q4" s="9">
        <f t="shared" si="4"/>
        <v>0.20858935330724804</v>
      </c>
    </row>
    <row r="5" spans="1:17" x14ac:dyDescent="0.2">
      <c r="A5" s="14" t="s">
        <v>36</v>
      </c>
      <c r="B5" s="22" t="s">
        <v>46</v>
      </c>
      <c r="C5" s="14" t="s">
        <v>30</v>
      </c>
      <c r="D5" s="16"/>
      <c r="E5" s="19">
        <v>3.3</v>
      </c>
      <c r="F5" s="7">
        <v>117.34</v>
      </c>
      <c r="G5" s="7">
        <v>103.16</v>
      </c>
      <c r="H5" s="8">
        <f t="shared" si="0"/>
        <v>1.1374563784412564</v>
      </c>
      <c r="I5" s="16" t="s">
        <v>64</v>
      </c>
      <c r="J5" s="16">
        <v>134</v>
      </c>
      <c r="K5" s="7">
        <v>0.24</v>
      </c>
      <c r="L5" s="7">
        <v>120</v>
      </c>
      <c r="M5" s="7">
        <v>4.5999999999999996</v>
      </c>
      <c r="N5" s="7">
        <f t="shared" si="1"/>
        <v>112.50000000000001</v>
      </c>
      <c r="O5" s="9">
        <f t="shared" si="2"/>
        <v>9.0538968592477787E-2</v>
      </c>
      <c r="P5" s="9">
        <f t="shared" si="3"/>
        <v>6.6666666666666527E-2</v>
      </c>
      <c r="Q5" s="9">
        <f t="shared" si="4"/>
        <v>0.19219390272683823</v>
      </c>
    </row>
    <row r="6" spans="1:17" x14ac:dyDescent="0.2">
      <c r="A6" s="1" t="s">
        <v>37</v>
      </c>
      <c r="B6" s="23" t="s">
        <v>47</v>
      </c>
      <c r="C6" s="1" t="s">
        <v>32</v>
      </c>
      <c r="D6" s="6"/>
      <c r="E6" s="19">
        <v>3.2</v>
      </c>
      <c r="F6" s="7">
        <v>72.040000000000006</v>
      </c>
      <c r="G6" s="7">
        <v>71.62</v>
      </c>
      <c r="H6" s="8">
        <f t="shared" si="0"/>
        <v>1.0058642837196314</v>
      </c>
      <c r="I6" s="16" t="s">
        <v>29</v>
      </c>
      <c r="J6" s="16">
        <v>78</v>
      </c>
      <c r="K6" s="7">
        <v>0.47</v>
      </c>
      <c r="L6" s="7">
        <v>72.5</v>
      </c>
      <c r="M6" s="7">
        <v>2.87</v>
      </c>
      <c r="N6" s="7">
        <f t="shared" si="1"/>
        <v>68.7</v>
      </c>
      <c r="O6" s="9">
        <f t="shared" si="2"/>
        <v>-4.0770734431722966E-2</v>
      </c>
      <c r="P6" s="9">
        <f t="shared" si="3"/>
        <v>5.5312954876273607E-2</v>
      </c>
      <c r="Q6" s="9">
        <f t="shared" si="4"/>
        <v>0.28650758455185454</v>
      </c>
    </row>
    <row r="7" spans="1:17" x14ac:dyDescent="0.2">
      <c r="A7" s="1" t="s">
        <v>38</v>
      </c>
      <c r="B7" s="1" t="s">
        <v>48</v>
      </c>
      <c r="C7" s="1" t="s">
        <v>56</v>
      </c>
      <c r="D7" s="6"/>
      <c r="E7" s="19">
        <v>3.2</v>
      </c>
      <c r="F7" s="7">
        <v>75.06</v>
      </c>
      <c r="G7" s="7">
        <v>78.91</v>
      </c>
      <c r="H7" s="8">
        <f t="shared" si="0"/>
        <v>0.95121023951336969</v>
      </c>
      <c r="I7" s="16" t="s">
        <v>29</v>
      </c>
      <c r="J7" s="16">
        <v>78</v>
      </c>
      <c r="K7" s="7">
        <v>0.5</v>
      </c>
      <c r="L7" s="7">
        <v>75</v>
      </c>
      <c r="M7" s="7">
        <v>2.9</v>
      </c>
      <c r="N7" s="7">
        <f t="shared" si="1"/>
        <v>71.66</v>
      </c>
      <c r="O7" s="9">
        <f t="shared" si="2"/>
        <v>-9.1876821695602628E-2</v>
      </c>
      <c r="P7" s="9">
        <f t="shared" si="3"/>
        <v>4.6608986882500744E-2</v>
      </c>
      <c r="Q7" s="9">
        <f t="shared" si="4"/>
        <v>0.23760234865182794</v>
      </c>
    </row>
    <row r="8" spans="1:17" x14ac:dyDescent="0.2">
      <c r="A8" s="1" t="s">
        <v>39</v>
      </c>
      <c r="B8" s="23" t="s">
        <v>49</v>
      </c>
      <c r="C8" s="1" t="s">
        <v>57</v>
      </c>
      <c r="D8" s="6"/>
      <c r="E8" s="19">
        <v>2.9</v>
      </c>
      <c r="F8" s="7">
        <v>87.98</v>
      </c>
      <c r="G8" s="7">
        <v>84.06</v>
      </c>
      <c r="H8" s="8">
        <f t="shared" si="0"/>
        <v>1.0466333571258626</v>
      </c>
      <c r="I8" s="16" t="s">
        <v>29</v>
      </c>
      <c r="J8" s="16">
        <v>78</v>
      </c>
      <c r="K8" s="7">
        <v>0.66949999999999998</v>
      </c>
      <c r="L8" s="7">
        <v>87.5</v>
      </c>
      <c r="M8" s="7">
        <v>2.42</v>
      </c>
      <c r="N8" s="7">
        <f t="shared" si="1"/>
        <v>84.890500000000003</v>
      </c>
      <c r="O8" s="9">
        <f t="shared" si="2"/>
        <v>9.8798477278134733E-3</v>
      </c>
      <c r="P8" s="9">
        <f t="shared" si="3"/>
        <v>3.0739599837437605E-2</v>
      </c>
      <c r="Q8" s="9">
        <f t="shared" si="4"/>
        <v>0.15220670081139809</v>
      </c>
    </row>
    <row r="9" spans="1:17" x14ac:dyDescent="0.2">
      <c r="A9" s="1" t="s">
        <v>40</v>
      </c>
      <c r="B9" s="1" t="s">
        <v>50</v>
      </c>
      <c r="C9" s="1" t="s">
        <v>58</v>
      </c>
      <c r="D9" s="6"/>
      <c r="E9" s="19">
        <v>2.9</v>
      </c>
      <c r="F9" s="7">
        <v>42.4</v>
      </c>
      <c r="G9" s="7">
        <v>41.2</v>
      </c>
      <c r="H9" s="8">
        <f t="shared" si="0"/>
        <v>1.029126213592233</v>
      </c>
      <c r="I9" s="17" t="s">
        <v>29</v>
      </c>
      <c r="J9" s="16">
        <v>78</v>
      </c>
      <c r="K9" s="7">
        <v>0</v>
      </c>
      <c r="L9" s="7">
        <v>43</v>
      </c>
      <c r="M9" s="7">
        <v>1.1200000000000001</v>
      </c>
      <c r="N9" s="7">
        <f t="shared" si="1"/>
        <v>41.28</v>
      </c>
      <c r="O9" s="9">
        <f t="shared" si="2"/>
        <v>1.9417475728153999E-3</v>
      </c>
      <c r="P9" s="9">
        <f t="shared" si="3"/>
        <v>4.1666666666666637E-2</v>
      </c>
      <c r="Q9" s="9">
        <f t="shared" si="4"/>
        <v>0.21049092443453432</v>
      </c>
    </row>
    <row r="10" spans="1:17" x14ac:dyDescent="0.2">
      <c r="A10" s="1" t="s">
        <v>41</v>
      </c>
      <c r="B10" s="1" t="s">
        <v>51</v>
      </c>
      <c r="C10" s="1" t="s">
        <v>59</v>
      </c>
      <c r="D10" s="6"/>
      <c r="E10" s="19">
        <v>2.8</v>
      </c>
      <c r="F10" s="7">
        <v>796.99</v>
      </c>
      <c r="G10" s="7">
        <v>771.63</v>
      </c>
      <c r="H10" s="8">
        <f t="shared" ref="H10:H12" si="5">F10/G10</f>
        <v>1.0328654925288028</v>
      </c>
      <c r="I10" s="16" t="s">
        <v>29</v>
      </c>
      <c r="J10" s="16">
        <v>78</v>
      </c>
      <c r="K10" s="7">
        <v>0</v>
      </c>
      <c r="L10" s="7">
        <v>800</v>
      </c>
      <c r="M10" s="7">
        <v>26.5</v>
      </c>
      <c r="N10" s="7">
        <f t="shared" ref="N10:N12" si="6">F10-M10-K10</f>
        <v>770.49</v>
      </c>
      <c r="O10" s="9">
        <f t="shared" ref="O10:O12" si="7">N10/G10-1</f>
        <v>-1.4773920143074104E-3</v>
      </c>
      <c r="P10" s="9">
        <f t="shared" ref="P10:P12" si="8">(L10-N10)/N10</f>
        <v>3.8300302404963064E-2</v>
      </c>
      <c r="Q10" s="9">
        <f t="shared" ref="Q10:Q12" si="9">(1+P10)^(365/J10)-1</f>
        <v>0.19229350456575633</v>
      </c>
    </row>
    <row r="11" spans="1:17" x14ac:dyDescent="0.2">
      <c r="A11" s="1" t="s">
        <v>42</v>
      </c>
      <c r="B11" s="1" t="s">
        <v>52</v>
      </c>
      <c r="C11" s="1" t="s">
        <v>31</v>
      </c>
      <c r="D11" s="6"/>
      <c r="E11" s="19">
        <v>2.6</v>
      </c>
      <c r="F11" s="7">
        <v>60.84</v>
      </c>
      <c r="G11" s="7">
        <v>62.64</v>
      </c>
      <c r="H11" s="8">
        <f t="shared" si="5"/>
        <v>0.97126436781609204</v>
      </c>
      <c r="I11" s="16" t="s">
        <v>33</v>
      </c>
      <c r="J11" s="16">
        <v>106</v>
      </c>
      <c r="K11" s="7">
        <v>0.64</v>
      </c>
      <c r="L11" s="7">
        <v>60</v>
      </c>
      <c r="M11" s="7">
        <v>3</v>
      </c>
      <c r="N11" s="7">
        <f t="shared" si="6"/>
        <v>57.2</v>
      </c>
      <c r="O11" s="9">
        <f t="shared" si="7"/>
        <v>-8.6845466155810902E-2</v>
      </c>
      <c r="P11" s="9">
        <f t="shared" si="8"/>
        <v>4.8951048951048896E-2</v>
      </c>
      <c r="Q11" s="9">
        <f t="shared" si="9"/>
        <v>0.17887688340762131</v>
      </c>
    </row>
    <row r="12" spans="1:17" x14ac:dyDescent="0.2">
      <c r="A12" s="1" t="s">
        <v>43</v>
      </c>
      <c r="B12" s="1" t="s">
        <v>53</v>
      </c>
      <c r="C12" s="1" t="s">
        <v>60</v>
      </c>
      <c r="D12" s="6"/>
      <c r="E12" s="19">
        <v>2.6</v>
      </c>
      <c r="F12" s="7">
        <v>130.04</v>
      </c>
      <c r="G12" s="7">
        <v>132.09</v>
      </c>
      <c r="H12" s="8">
        <f t="shared" si="5"/>
        <v>0.98448027859792553</v>
      </c>
      <c r="I12" s="16" t="s">
        <v>33</v>
      </c>
      <c r="J12" s="16">
        <v>106</v>
      </c>
      <c r="K12" s="7">
        <v>0.69</v>
      </c>
      <c r="L12" s="7">
        <v>130</v>
      </c>
      <c r="M12" s="7">
        <v>3.5</v>
      </c>
      <c r="N12" s="7">
        <f t="shared" si="6"/>
        <v>125.85</v>
      </c>
      <c r="O12" s="9">
        <f t="shared" si="7"/>
        <v>-4.7240517828753159E-2</v>
      </c>
      <c r="P12" s="9">
        <f t="shared" si="8"/>
        <v>3.2975764799364371E-2</v>
      </c>
      <c r="Q12" s="9">
        <f t="shared" si="9"/>
        <v>0.11819593419422292</v>
      </c>
    </row>
    <row r="14" spans="1:17" x14ac:dyDescent="0.2">
      <c r="A14" s="21" t="s">
        <v>20</v>
      </c>
      <c r="B14" s="21"/>
      <c r="C14" s="21"/>
      <c r="D14" s="21"/>
      <c r="E14" s="21"/>
      <c r="F14" s="21"/>
      <c r="G14" s="21"/>
      <c r="H14" s="21"/>
      <c r="I14" s="21"/>
      <c r="J14" s="21"/>
      <c r="K14" s="21"/>
      <c r="L14" s="21"/>
      <c r="M14" s="21"/>
      <c r="N14" s="21"/>
      <c r="O14" s="21"/>
      <c r="P14" s="21"/>
      <c r="Q14" s="21"/>
    </row>
    <row r="15" spans="1:17" s="5" customFormat="1" ht="25.5" x14ac:dyDescent="0.2">
      <c r="A15" s="3" t="s">
        <v>0</v>
      </c>
      <c r="B15" s="3" t="s">
        <v>1</v>
      </c>
      <c r="C15" s="3" t="s">
        <v>2</v>
      </c>
      <c r="D15" s="4" t="s">
        <v>26</v>
      </c>
      <c r="E15" s="4" t="s">
        <v>22</v>
      </c>
      <c r="F15" s="4" t="s">
        <v>21</v>
      </c>
      <c r="G15" s="4" t="str">
        <f>G2</f>
        <v>Reported Price</v>
      </c>
      <c r="H15" s="4" t="s">
        <v>16</v>
      </c>
      <c r="I15" s="4" t="s">
        <v>3</v>
      </c>
      <c r="J15" s="4" t="s">
        <v>4</v>
      </c>
      <c r="K15" s="4" t="s">
        <v>5</v>
      </c>
      <c r="L15" s="4" t="s">
        <v>8</v>
      </c>
      <c r="M15" s="4" t="s">
        <v>9</v>
      </c>
      <c r="N15" s="4" t="s">
        <v>11</v>
      </c>
      <c r="O15" s="4" t="s">
        <v>18</v>
      </c>
      <c r="P15" s="4" t="s">
        <v>13</v>
      </c>
      <c r="Q15" s="4" t="s">
        <v>15</v>
      </c>
    </row>
    <row r="16" spans="1:17" x14ac:dyDescent="0.2">
      <c r="A16" s="1" t="s">
        <v>34</v>
      </c>
      <c r="B16" s="1" t="s">
        <v>44</v>
      </c>
      <c r="C16" s="1" t="s">
        <v>54</v>
      </c>
      <c r="D16" s="6">
        <f>D3</f>
        <v>0</v>
      </c>
      <c r="E16" s="19">
        <f>E3</f>
        <v>4.3</v>
      </c>
      <c r="F16" s="7">
        <f>F3</f>
        <v>55.56</v>
      </c>
      <c r="G16" s="7">
        <f>G3</f>
        <v>55.11</v>
      </c>
      <c r="H16" s="8">
        <f t="shared" ref="H16:H22" si="10">F16/G16</f>
        <v>1.0081654872074035</v>
      </c>
      <c r="I16" s="16" t="str">
        <f t="shared" ref="I16" si="11">I3</f>
        <v>APR 21 '17</v>
      </c>
      <c r="J16" s="6">
        <f>J3</f>
        <v>78</v>
      </c>
      <c r="K16" s="7">
        <f>K3</f>
        <v>0</v>
      </c>
      <c r="L16" s="7">
        <v>55</v>
      </c>
      <c r="M16" s="7">
        <v>1.84</v>
      </c>
      <c r="N16" s="7">
        <f t="shared" ref="N16:N22" si="12">L16-M16</f>
        <v>53.16</v>
      </c>
      <c r="O16" s="9">
        <f t="shared" ref="O16:O22" si="13">N16/G16-1</f>
        <v>-3.5383777898748026E-2</v>
      </c>
      <c r="P16" s="9">
        <f>(L16-N16)/N16</f>
        <v>3.4612490594431972E-2</v>
      </c>
      <c r="Q16" s="9">
        <f>(1+P16)^(365/J16)-1</f>
        <v>0.17260607083153023</v>
      </c>
    </row>
    <row r="17" spans="1:17" x14ac:dyDescent="0.2">
      <c r="A17" s="14" t="s">
        <v>35</v>
      </c>
      <c r="B17" s="22" t="s">
        <v>45</v>
      </c>
      <c r="C17" s="14" t="s">
        <v>55</v>
      </c>
      <c r="D17" s="6">
        <f t="shared" ref="D17:D25" si="14">D4</f>
        <v>0</v>
      </c>
      <c r="E17" s="19">
        <f t="shared" ref="E17:G23" si="15">E4</f>
        <v>3.4</v>
      </c>
      <c r="F17" s="7">
        <f t="shared" si="15"/>
        <v>31.02</v>
      </c>
      <c r="G17" s="7">
        <f t="shared" si="15"/>
        <v>30.22</v>
      </c>
      <c r="H17" s="8">
        <f t="shared" si="10"/>
        <v>1.0264725347452019</v>
      </c>
      <c r="I17" s="16" t="str">
        <f t="shared" ref="I17" si="16">I4</f>
        <v>APR 21 '17</v>
      </c>
      <c r="J17" s="6">
        <f t="shared" ref="I17:K17" si="17">J4</f>
        <v>78</v>
      </c>
      <c r="K17" s="7">
        <f t="shared" si="17"/>
        <v>0.26</v>
      </c>
      <c r="L17" s="7">
        <v>31</v>
      </c>
      <c r="M17" s="7">
        <v>1.06</v>
      </c>
      <c r="N17" s="7">
        <f t="shared" si="12"/>
        <v>29.94</v>
      </c>
      <c r="O17" s="9">
        <f t="shared" si="13"/>
        <v>-9.2653871608205929E-3</v>
      </c>
      <c r="P17" s="9">
        <f t="shared" ref="P17:P22" si="18">(L17-N17)/N17</f>
        <v>3.5404141616566423E-2</v>
      </c>
      <c r="Q17" s="9">
        <f t="shared" ref="Q17:Q22" si="19">(1+P17)^(365/J17)-1</f>
        <v>0.17681060424372719</v>
      </c>
    </row>
    <row r="18" spans="1:17" x14ac:dyDescent="0.2">
      <c r="A18" s="14" t="s">
        <v>36</v>
      </c>
      <c r="B18" s="22" t="s">
        <v>46</v>
      </c>
      <c r="C18" s="14" t="s">
        <v>30</v>
      </c>
      <c r="D18" s="6">
        <f t="shared" si="14"/>
        <v>0</v>
      </c>
      <c r="E18" s="19">
        <f t="shared" si="15"/>
        <v>3.3</v>
      </c>
      <c r="F18" s="7">
        <f t="shared" si="15"/>
        <v>117.34</v>
      </c>
      <c r="G18" s="7">
        <f t="shared" si="15"/>
        <v>103.16</v>
      </c>
      <c r="H18" s="8">
        <f t="shared" si="10"/>
        <v>1.1374563784412564</v>
      </c>
      <c r="I18" s="16" t="str">
        <f t="shared" ref="I18" si="20">I5</f>
        <v>JUN 16 '17</v>
      </c>
      <c r="J18" s="6">
        <f t="shared" ref="I18:K18" si="21">J5</f>
        <v>134</v>
      </c>
      <c r="K18" s="7">
        <f t="shared" si="21"/>
        <v>0.24</v>
      </c>
      <c r="L18" s="7">
        <v>120</v>
      </c>
      <c r="M18" s="7">
        <v>6.9</v>
      </c>
      <c r="N18" s="7">
        <f t="shared" si="12"/>
        <v>113.1</v>
      </c>
      <c r="O18" s="9">
        <f t="shared" si="13"/>
        <v>9.6355176424970823E-2</v>
      </c>
      <c r="P18" s="9">
        <f t="shared" si="18"/>
        <v>6.1007957559681754E-2</v>
      </c>
      <c r="Q18" s="9">
        <f t="shared" si="19"/>
        <v>0.17504502351303408</v>
      </c>
    </row>
    <row r="19" spans="1:17" x14ac:dyDescent="0.2">
      <c r="A19" s="1" t="s">
        <v>37</v>
      </c>
      <c r="B19" s="23" t="s">
        <v>47</v>
      </c>
      <c r="C19" s="1" t="s">
        <v>32</v>
      </c>
      <c r="D19" s="6">
        <f t="shared" si="14"/>
        <v>0</v>
      </c>
      <c r="E19" s="19">
        <f t="shared" si="15"/>
        <v>3.2</v>
      </c>
      <c r="F19" s="7">
        <f t="shared" si="15"/>
        <v>72.040000000000006</v>
      </c>
      <c r="G19" s="7">
        <f t="shared" si="15"/>
        <v>71.62</v>
      </c>
      <c r="H19" s="8">
        <f t="shared" si="10"/>
        <v>1.0058642837196314</v>
      </c>
      <c r="I19" s="16" t="str">
        <f t="shared" ref="I19" si="22">I6</f>
        <v>APR 21 '17</v>
      </c>
      <c r="J19" s="6">
        <f t="shared" ref="I19:K19" si="23">J6</f>
        <v>78</v>
      </c>
      <c r="K19" s="7">
        <f t="shared" si="23"/>
        <v>0.47</v>
      </c>
      <c r="L19" s="7">
        <v>82.5</v>
      </c>
      <c r="M19" s="7">
        <v>3.35</v>
      </c>
      <c r="N19" s="7">
        <f t="shared" si="12"/>
        <v>79.150000000000006</v>
      </c>
      <c r="O19" s="9">
        <f t="shared" si="13"/>
        <v>0.10513822954481999</v>
      </c>
      <c r="P19" s="9">
        <f t="shared" si="18"/>
        <v>4.2324699936828733E-2</v>
      </c>
      <c r="Q19" s="9">
        <f t="shared" si="19"/>
        <v>0.21407340305993139</v>
      </c>
    </row>
    <row r="20" spans="1:17" x14ac:dyDescent="0.2">
      <c r="A20" s="1" t="s">
        <v>38</v>
      </c>
      <c r="B20" s="1" t="s">
        <v>48</v>
      </c>
      <c r="C20" s="1" t="s">
        <v>56</v>
      </c>
      <c r="D20" s="6">
        <f t="shared" si="14"/>
        <v>0</v>
      </c>
      <c r="E20" s="19">
        <f t="shared" si="15"/>
        <v>3.2</v>
      </c>
      <c r="F20" s="7">
        <f t="shared" si="15"/>
        <v>75.06</v>
      </c>
      <c r="G20" s="7">
        <f t="shared" si="15"/>
        <v>78.91</v>
      </c>
      <c r="H20" s="8">
        <f t="shared" si="10"/>
        <v>0.95121023951336969</v>
      </c>
      <c r="I20" s="16" t="str">
        <f t="shared" ref="I20" si="24">I7</f>
        <v>APR 21 '17</v>
      </c>
      <c r="J20" s="6">
        <f t="shared" ref="I20:K20" si="25">J7</f>
        <v>78</v>
      </c>
      <c r="K20" s="7">
        <f t="shared" si="25"/>
        <v>0.5</v>
      </c>
      <c r="L20" s="7">
        <v>75</v>
      </c>
      <c r="M20" s="7">
        <v>3.2</v>
      </c>
      <c r="N20" s="7">
        <f t="shared" si="12"/>
        <v>71.8</v>
      </c>
      <c r="O20" s="9">
        <f t="shared" si="13"/>
        <v>-9.0102648586997791E-2</v>
      </c>
      <c r="P20" s="9">
        <f t="shared" si="18"/>
        <v>4.4568245125348231E-2</v>
      </c>
      <c r="Q20" s="9">
        <f t="shared" si="19"/>
        <v>0.22635047161117527</v>
      </c>
    </row>
    <row r="21" spans="1:17" x14ac:dyDescent="0.2">
      <c r="A21" s="1" t="s">
        <v>39</v>
      </c>
      <c r="B21" s="23" t="s">
        <v>49</v>
      </c>
      <c r="C21" s="1" t="s">
        <v>57</v>
      </c>
      <c r="D21" s="6">
        <f t="shared" si="14"/>
        <v>0</v>
      </c>
      <c r="E21" s="19">
        <f t="shared" si="15"/>
        <v>2.9</v>
      </c>
      <c r="F21" s="7">
        <f t="shared" si="15"/>
        <v>87.98</v>
      </c>
      <c r="G21" s="7">
        <f t="shared" si="15"/>
        <v>84.06</v>
      </c>
      <c r="H21" s="8">
        <f t="shared" si="10"/>
        <v>1.0466333571258626</v>
      </c>
      <c r="I21" s="16" t="str">
        <f t="shared" ref="I21:K21" si="26">I8</f>
        <v>APR 21 '17</v>
      </c>
      <c r="J21" s="6">
        <f t="shared" si="26"/>
        <v>78</v>
      </c>
      <c r="K21" s="7">
        <f t="shared" si="26"/>
        <v>0.66949999999999998</v>
      </c>
      <c r="L21" s="7">
        <v>87.5</v>
      </c>
      <c r="M21" s="7">
        <v>1.75</v>
      </c>
      <c r="N21" s="7">
        <f t="shared" si="12"/>
        <v>85.75</v>
      </c>
      <c r="O21" s="9">
        <f t="shared" si="13"/>
        <v>2.0104687128241761E-2</v>
      </c>
      <c r="P21" s="9">
        <f t="shared" si="18"/>
        <v>2.0408163265306121E-2</v>
      </c>
      <c r="Q21" s="9">
        <f t="shared" si="19"/>
        <v>9.9151270683286885E-2</v>
      </c>
    </row>
    <row r="22" spans="1:17" x14ac:dyDescent="0.2">
      <c r="A22" s="1" t="s">
        <v>40</v>
      </c>
      <c r="B22" s="1" t="s">
        <v>50</v>
      </c>
      <c r="C22" s="1" t="s">
        <v>58</v>
      </c>
      <c r="D22" s="6">
        <f t="shared" si="14"/>
        <v>0</v>
      </c>
      <c r="E22" s="19">
        <f t="shared" si="15"/>
        <v>2.9</v>
      </c>
      <c r="F22" s="7">
        <f t="shared" si="15"/>
        <v>42.4</v>
      </c>
      <c r="G22" s="7">
        <f t="shared" si="15"/>
        <v>41.2</v>
      </c>
      <c r="H22" s="8">
        <f t="shared" si="10"/>
        <v>1.029126213592233</v>
      </c>
      <c r="I22" s="17" t="str">
        <f t="shared" ref="I22:K22" si="27">I9</f>
        <v>APR 21 '17</v>
      </c>
      <c r="J22" s="6">
        <f t="shared" si="27"/>
        <v>78</v>
      </c>
      <c r="K22" s="7">
        <f t="shared" si="27"/>
        <v>0</v>
      </c>
      <c r="L22" s="7">
        <v>43</v>
      </c>
      <c r="M22" s="7">
        <v>1.9</v>
      </c>
      <c r="N22" s="7">
        <f t="shared" si="12"/>
        <v>41.1</v>
      </c>
      <c r="O22" s="9">
        <f t="shared" si="13"/>
        <v>-2.4271844660194164E-3</v>
      </c>
      <c r="P22" s="9">
        <f t="shared" si="18"/>
        <v>4.6228710462287069E-2</v>
      </c>
      <c r="Q22" s="9">
        <f t="shared" si="19"/>
        <v>0.23549951937510527</v>
      </c>
    </row>
    <row r="23" spans="1:17" x14ac:dyDescent="0.2">
      <c r="A23" s="1" t="s">
        <v>41</v>
      </c>
      <c r="B23" s="1" t="s">
        <v>51</v>
      </c>
      <c r="C23" s="1" t="s">
        <v>59</v>
      </c>
      <c r="D23" s="6">
        <f t="shared" si="14"/>
        <v>0</v>
      </c>
      <c r="E23" s="19">
        <f t="shared" ref="E23" si="28">E10</f>
        <v>2.8</v>
      </c>
      <c r="F23" s="7">
        <f t="shared" si="15"/>
        <v>796.99</v>
      </c>
      <c r="G23" s="7">
        <f t="shared" si="15"/>
        <v>771.63</v>
      </c>
      <c r="H23" s="8">
        <f t="shared" ref="H23:H25" si="29">F23/G23</f>
        <v>1.0328654925288028</v>
      </c>
      <c r="I23" s="16" t="str">
        <f t="shared" ref="I23:K23" si="30">I10</f>
        <v>APR 21 '17</v>
      </c>
      <c r="J23" s="6">
        <f t="shared" si="30"/>
        <v>78</v>
      </c>
      <c r="K23" s="7">
        <f t="shared" si="30"/>
        <v>0</v>
      </c>
      <c r="L23" s="7">
        <v>800</v>
      </c>
      <c r="M23" s="7">
        <v>27.25</v>
      </c>
      <c r="N23" s="7">
        <f t="shared" ref="N23:N25" si="31">L23-M23</f>
        <v>772.75</v>
      </c>
      <c r="O23" s="9">
        <f t="shared" ref="O23:O25" si="32">N23/G23-1</f>
        <v>1.4514728561616508E-3</v>
      </c>
      <c r="P23" s="9">
        <f t="shared" ref="P23:P25" si="33">(L23-N23)/N23</f>
        <v>3.5263668715626008E-2</v>
      </c>
      <c r="Q23" s="9">
        <f t="shared" ref="Q23:Q25" si="34">(1+P23)^(365/J23)-1</f>
        <v>0.17606367564330028</v>
      </c>
    </row>
    <row r="24" spans="1:17" x14ac:dyDescent="0.2">
      <c r="A24" s="1" t="s">
        <v>42</v>
      </c>
      <c r="B24" s="1" t="s">
        <v>52</v>
      </c>
      <c r="C24" s="1" t="s">
        <v>31</v>
      </c>
      <c r="D24" s="6">
        <f t="shared" si="14"/>
        <v>0</v>
      </c>
      <c r="E24" s="19">
        <f t="shared" ref="E24:G24" si="35">E11</f>
        <v>2.6</v>
      </c>
      <c r="F24" s="7">
        <f t="shared" si="35"/>
        <v>60.84</v>
      </c>
      <c r="G24" s="7">
        <f t="shared" si="35"/>
        <v>62.64</v>
      </c>
      <c r="H24" s="8">
        <f t="shared" si="29"/>
        <v>0.97126436781609204</v>
      </c>
      <c r="I24" s="16" t="str">
        <f t="shared" ref="I24:K24" si="36">I11</f>
        <v>MAY 19 '17</v>
      </c>
      <c r="J24" s="6">
        <f t="shared" si="36"/>
        <v>106</v>
      </c>
      <c r="K24" s="7">
        <f t="shared" si="36"/>
        <v>0.64</v>
      </c>
      <c r="L24" s="7">
        <v>60</v>
      </c>
      <c r="M24" s="7">
        <v>2.72</v>
      </c>
      <c r="N24" s="7">
        <f t="shared" si="31"/>
        <v>57.28</v>
      </c>
      <c r="O24" s="9">
        <f t="shared" si="32"/>
        <v>-8.5568326947637274E-2</v>
      </c>
      <c r="P24" s="9">
        <f t="shared" si="33"/>
        <v>4.748603351955305E-2</v>
      </c>
      <c r="Q24" s="9">
        <f t="shared" si="34"/>
        <v>0.17321708105416866</v>
      </c>
    </row>
    <row r="25" spans="1:17" x14ac:dyDescent="0.2">
      <c r="A25" s="1" t="s">
        <v>43</v>
      </c>
      <c r="B25" s="1" t="s">
        <v>53</v>
      </c>
      <c r="C25" s="1" t="s">
        <v>60</v>
      </c>
      <c r="D25" s="6">
        <f t="shared" si="14"/>
        <v>0</v>
      </c>
      <c r="E25" s="19">
        <f t="shared" ref="E25:G25" si="37">E12</f>
        <v>2.6</v>
      </c>
      <c r="F25" s="7">
        <f t="shared" si="37"/>
        <v>130.04</v>
      </c>
      <c r="G25" s="7">
        <f t="shared" si="37"/>
        <v>132.09</v>
      </c>
      <c r="H25" s="8">
        <f t="shared" si="29"/>
        <v>0.98448027859792553</v>
      </c>
      <c r="I25" s="17" t="str">
        <f t="shared" ref="I25:K25" si="38">I12</f>
        <v>MAY 19 '17</v>
      </c>
      <c r="J25" s="6">
        <f t="shared" si="38"/>
        <v>106</v>
      </c>
      <c r="K25" s="7">
        <f t="shared" si="38"/>
        <v>0.69</v>
      </c>
      <c r="L25" s="7">
        <v>130</v>
      </c>
      <c r="M25" s="7">
        <v>4</v>
      </c>
      <c r="N25" s="7">
        <f t="shared" si="31"/>
        <v>126</v>
      </c>
      <c r="O25" s="9">
        <f t="shared" si="32"/>
        <v>-4.6104928457869621E-2</v>
      </c>
      <c r="P25" s="9">
        <f t="shared" si="33"/>
        <v>3.1746031746031744E-2</v>
      </c>
      <c r="Q25" s="9">
        <f t="shared" si="34"/>
        <v>0.11361879747039549</v>
      </c>
    </row>
    <row r="28" spans="1:17" x14ac:dyDescent="0.2">
      <c r="A28" s="11" t="s">
        <v>27</v>
      </c>
      <c r="B28" s="12"/>
      <c r="C28" s="13"/>
      <c r="D28" s="18"/>
    </row>
    <row r="30" spans="1:17" x14ac:dyDescent="0.2">
      <c r="A30" s="15" t="s">
        <v>28</v>
      </c>
    </row>
    <row r="31" spans="1:17" x14ac:dyDescent="0.2">
      <c r="A31" s="20" t="s">
        <v>25</v>
      </c>
    </row>
    <row r="32" spans="1:17" x14ac:dyDescent="0.2">
      <c r="A32" s="10" t="s">
        <v>61</v>
      </c>
    </row>
    <row r="33" spans="1:1" x14ac:dyDescent="0.2">
      <c r="A33" t="s">
        <v>62</v>
      </c>
    </row>
    <row r="34" spans="1:1" x14ac:dyDescent="0.2">
      <c r="A34" t="s">
        <v>63</v>
      </c>
    </row>
  </sheetData>
  <sortState ref="A2:W8">
    <sortCondition descending="1" ref="E2"/>
  </sortState>
  <mergeCells count="2">
    <mergeCell ref="A1:Q1"/>
    <mergeCell ref="A14:Q14"/>
  </mergeCells>
  <phoneticPr fontId="5" type="noConversion"/>
  <conditionalFormatting sqref="Q3">
    <cfRule type="expression" dxfId="19" priority="20">
      <formula>$Q$3&gt;$Q$16</formula>
    </cfRule>
  </conditionalFormatting>
  <conditionalFormatting sqref="Q4">
    <cfRule type="expression" dxfId="18" priority="19">
      <formula>$Q$4&gt;$Q$17</formula>
    </cfRule>
  </conditionalFormatting>
  <conditionalFormatting sqref="Q5">
    <cfRule type="expression" dxfId="17" priority="18">
      <formula>$Q$5&gt;$Q$18</formula>
    </cfRule>
  </conditionalFormatting>
  <conditionalFormatting sqref="Q6">
    <cfRule type="expression" dxfId="16" priority="17">
      <formula>$Q$6&gt;$Q$19</formula>
    </cfRule>
  </conditionalFormatting>
  <conditionalFormatting sqref="Q7">
    <cfRule type="expression" dxfId="15" priority="16">
      <formula>$Q$7&gt;$Q$20</formula>
    </cfRule>
  </conditionalFormatting>
  <conditionalFormatting sqref="Q8">
    <cfRule type="expression" dxfId="14" priority="15">
      <formula>$Q$8&gt;$Q$21</formula>
    </cfRule>
  </conditionalFormatting>
  <conditionalFormatting sqref="Q10">
    <cfRule type="expression" dxfId="13" priority="14">
      <formula>$Q$10&gt;$Q$23</formula>
    </cfRule>
  </conditionalFormatting>
  <conditionalFormatting sqref="Q16">
    <cfRule type="expression" dxfId="12" priority="13">
      <formula>$Q$16&gt;$Q$3</formula>
    </cfRule>
  </conditionalFormatting>
  <conditionalFormatting sqref="Q17">
    <cfRule type="expression" dxfId="11" priority="12">
      <formula>$Q$17&gt;$Q$4</formula>
    </cfRule>
  </conditionalFormatting>
  <conditionalFormatting sqref="Q20">
    <cfRule type="expression" dxfId="10" priority="9">
      <formula>$Q$20&gt;$Q$7</formula>
    </cfRule>
  </conditionalFormatting>
  <conditionalFormatting sqref="Q19">
    <cfRule type="expression" dxfId="9" priority="10">
      <formula>$Q$19&gt;$Q$6</formula>
    </cfRule>
  </conditionalFormatting>
  <conditionalFormatting sqref="Q18">
    <cfRule type="expression" dxfId="8" priority="11">
      <formula>$Q$18&gt;$Q$5</formula>
    </cfRule>
  </conditionalFormatting>
  <conditionalFormatting sqref="Q21">
    <cfRule type="expression" dxfId="7" priority="8">
      <formula>$Q$21&gt;$Q$8</formula>
    </cfRule>
  </conditionalFormatting>
  <conditionalFormatting sqref="Q23">
    <cfRule type="expression" dxfId="6" priority="7">
      <formula>$Q$23&gt;$Q$10</formula>
    </cfRule>
  </conditionalFormatting>
  <conditionalFormatting sqref="Q24">
    <cfRule type="expression" dxfId="5" priority="6">
      <formula>$Q$24&gt;$Q$11</formula>
    </cfRule>
  </conditionalFormatting>
  <conditionalFormatting sqref="Q11">
    <cfRule type="expression" dxfId="4" priority="5">
      <formula>$Q$11&gt;$Q$24</formula>
    </cfRule>
  </conditionalFormatting>
  <conditionalFormatting sqref="Q25">
    <cfRule type="expression" dxfId="3" priority="4">
      <formula>$Q$25&gt;$Q$12</formula>
    </cfRule>
  </conditionalFormatting>
  <conditionalFormatting sqref="Q12">
    <cfRule type="expression" dxfId="2" priority="3">
      <formula>$Q$12&gt;$Q$25</formula>
    </cfRule>
  </conditionalFormatting>
  <conditionalFormatting sqref="Q22">
    <cfRule type="expression" dxfId="1" priority="2">
      <formula>$Q$22&gt;$Q$9</formula>
    </cfRule>
  </conditionalFormatting>
  <conditionalFormatting sqref="Q9">
    <cfRule type="expression" dxfId="0" priority="1">
      <formula>$Q$9&gt;$Q$22</formula>
    </cfRule>
  </conditionalFormatting>
  <hyperlinks>
    <hyperlink ref="B5" r:id="rId1"/>
    <hyperlink ref="B18" r:id="rId2"/>
    <hyperlink ref="B6" r:id="rId3"/>
    <hyperlink ref="B19" r:id="rId4"/>
    <hyperlink ref="B21" r:id="rId5"/>
    <hyperlink ref="B8" r:id="rId6"/>
    <hyperlink ref="B4" r:id="rId7"/>
    <hyperlink ref="B17" r:id="rId8"/>
  </hyperlinks>
  <pageMargins left="0.5" right="0.5" top="1" bottom="1" header="0.5" footer="0.5"/>
  <pageSetup scale="69" orientation="landscape" r:id="rId9"/>
  <headerFooter alignWithMargins="0">
    <oddHeader>&amp;L&amp;G&amp;R&amp;16Covered Call Corner</oddHeader>
    <oddFooter>&amp;LPrices during market hours on 02-02-2017 (bid prices shown)&amp;CContact: erik@intelligentoptioninvestor.com&amp;R+01 646 801 2464 (T)</oddFooter>
  </headerFooter>
  <legacyDrawing r:id="rId10"/>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workbookViewId="0">
      <selection activeCell="U8" sqref="U8"/>
    </sheetView>
  </sheetViews>
  <sheetFormatPr defaultColWidth="9.140625" defaultRowHeight="15" x14ac:dyDescent="0.25"/>
  <cols>
    <col min="1" max="16384" width="9.1406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Covered Call Corner 2017-02-02</vt:lpstr>
      <vt:lpstr>Disclaimer</vt:lpstr>
      <vt:lpstr>'Covered Call Corner 2017-02-02'!Print_Titles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cp:lastPrinted>2017-02-02T17:30:11Z</cp:lastPrinted>
  <dcterms:created xsi:type="dcterms:W3CDTF">2011-04-30T02:50:01Z</dcterms:created>
  <dcterms:modified xsi:type="dcterms:W3CDTF">2017-02-02T18:26:55Z</dcterms:modified>
</cp:coreProperties>
</file>