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d.docs.live.net/31dfedd50d51e5ce/Documents/Business/Content/Covered Call Corner/2016.10/"/>
    </mc:Choice>
  </mc:AlternateContent>
  <bookViews>
    <workbookView xWindow="0" yWindow="0" windowWidth="24000" windowHeight="10065"/>
  </bookViews>
  <sheets>
    <sheet name="Summary" sheetId="5" r:id="rId1"/>
    <sheet name="June CCC Price Update" sheetId="2" r:id="rId2"/>
    <sheet name="July CCC Price Update" sheetId="1" r:id="rId3"/>
    <sheet name="August CCC Price Update" sheetId="4" r:id="rId4"/>
    <sheet name="September CCC Price Update" sheetId="7" r:id="rId5"/>
  </sheets>
  <externalReferences>
    <externalReference r:id="rId6"/>
    <externalReference r:id="rId7"/>
  </externalReferences>
  <definedNames>
    <definedName name="coe">[1]Control!$D$9</definedName>
    <definedName name="daycount" localSheetId="4">[1]Control!#REF!</definedName>
    <definedName name="daycount">[1]Control!#REF!</definedName>
    <definedName name="divYield">[1]Control!$D$8</definedName>
    <definedName name="infl">'[2]Valuation Model'!$M$22</definedName>
    <definedName name="iVol">[1]Control!$C$3</definedName>
    <definedName name="iVol2">[1]Control!$C$4</definedName>
    <definedName name="lowBound" localSheetId="4">[1]Control!#REF!</definedName>
    <definedName name="lowBound">[1]Control!#REF!</definedName>
    <definedName name="netDrift">[1]Control!$C$8</definedName>
    <definedName name="upBound" localSheetId="4">[1]Control!#REF!</definedName>
    <definedName name="upBound">[1]Control!#REF!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5" l="1"/>
  <c r="G7" i="5"/>
  <c r="F7" i="5"/>
  <c r="K6" i="5"/>
  <c r="C6" i="5"/>
  <c r="L6" i="7"/>
  <c r="M6" i="7"/>
  <c r="N6" i="7"/>
  <c r="J13" i="7"/>
  <c r="H13" i="7"/>
  <c r="M12" i="7"/>
  <c r="N12" i="7" s="1"/>
  <c r="L12" i="7"/>
  <c r="G12" i="7"/>
  <c r="M11" i="7"/>
  <c r="N11" i="7" s="1"/>
  <c r="L11" i="7"/>
  <c r="G11" i="7"/>
  <c r="M10" i="7"/>
  <c r="N10" i="7" s="1"/>
  <c r="L10" i="7"/>
  <c r="G10" i="7"/>
  <c r="M9" i="7"/>
  <c r="N9" i="7" s="1"/>
  <c r="L9" i="7"/>
  <c r="G9" i="7"/>
  <c r="M8" i="7"/>
  <c r="N8" i="7" s="1"/>
  <c r="L8" i="7"/>
  <c r="G8" i="7"/>
  <c r="M7" i="7"/>
  <c r="N7" i="7" s="1"/>
  <c r="L7" i="7"/>
  <c r="G7" i="7"/>
  <c r="G6" i="7"/>
  <c r="M5" i="7"/>
  <c r="N5" i="7" s="1"/>
  <c r="L5" i="7"/>
  <c r="G5" i="7"/>
  <c r="M4" i="7"/>
  <c r="N4" i="7" s="1"/>
  <c r="L4" i="7"/>
  <c r="G4" i="7"/>
  <c r="M3" i="7"/>
  <c r="N3" i="7" s="1"/>
  <c r="L3" i="7"/>
  <c r="G3" i="7"/>
  <c r="J13" i="4" l="1"/>
  <c r="H13" i="1"/>
  <c r="B4" i="5"/>
  <c r="J4" i="5" s="1"/>
  <c r="Q13" i="1"/>
  <c r="H14" i="1"/>
  <c r="Q11" i="1"/>
  <c r="R11" i="1" s="1"/>
  <c r="S11" i="1" s="1"/>
  <c r="Q5" i="1"/>
  <c r="R5" i="1" s="1"/>
  <c r="S5" i="1" s="1"/>
  <c r="Q9" i="1"/>
  <c r="R9" i="1" s="1"/>
  <c r="S9" i="1" s="1"/>
  <c r="Q7" i="1"/>
  <c r="R7" i="1" s="1"/>
  <c r="S7" i="1" s="1"/>
  <c r="Q6" i="1"/>
  <c r="R6" i="1" s="1"/>
  <c r="S6" i="1" s="1"/>
  <c r="Q4" i="1"/>
  <c r="R4" i="1" s="1"/>
  <c r="S4" i="1" s="1"/>
  <c r="H13" i="2"/>
  <c r="S12" i="2"/>
  <c r="R12" i="2"/>
  <c r="Q12" i="2"/>
  <c r="R7" i="2"/>
  <c r="Q7" i="2"/>
  <c r="Q3" i="2"/>
  <c r="Q4" i="2"/>
  <c r="Q6" i="2"/>
  <c r="Q8" i="2"/>
  <c r="Q9" i="2"/>
  <c r="Q10" i="2"/>
  <c r="R10" i="2" s="1"/>
  <c r="S10" i="2" s="1"/>
  <c r="S7" i="2"/>
  <c r="H15" i="1" l="1"/>
  <c r="R4" i="2"/>
  <c r="S4" i="2" s="1"/>
  <c r="K4" i="5" l="1"/>
  <c r="K5" i="5"/>
  <c r="K3" i="5"/>
  <c r="H13" i="4"/>
  <c r="H15" i="2"/>
  <c r="H14" i="2"/>
  <c r="E4" i="5"/>
  <c r="E5" i="5"/>
  <c r="E3" i="5"/>
  <c r="B3" i="5"/>
  <c r="B7" i="5" s="1"/>
  <c r="K7" i="5" l="1"/>
  <c r="J7" i="5"/>
  <c r="J3" i="5"/>
  <c r="M12" i="4" l="1"/>
  <c r="N12" i="4" s="1"/>
  <c r="L12" i="4"/>
  <c r="G12" i="4"/>
  <c r="M11" i="4"/>
  <c r="N11" i="4" s="1"/>
  <c r="L11" i="4"/>
  <c r="G11" i="4"/>
  <c r="M10" i="4"/>
  <c r="N10" i="4" s="1"/>
  <c r="L10" i="4"/>
  <c r="G10" i="4"/>
  <c r="M9" i="4"/>
  <c r="N9" i="4" s="1"/>
  <c r="L9" i="4"/>
  <c r="G9" i="4"/>
  <c r="M8" i="4"/>
  <c r="N8" i="4" s="1"/>
  <c r="L8" i="4"/>
  <c r="G8" i="4"/>
  <c r="M7" i="4"/>
  <c r="N7" i="4" s="1"/>
  <c r="L7" i="4"/>
  <c r="G7" i="4"/>
  <c r="G6" i="4"/>
  <c r="M5" i="4"/>
  <c r="N5" i="4" s="1"/>
  <c r="L5" i="4"/>
  <c r="G5" i="4"/>
  <c r="M4" i="4"/>
  <c r="N4" i="4" s="1"/>
  <c r="L4" i="4"/>
  <c r="G4" i="4"/>
  <c r="M3" i="4"/>
  <c r="L3" i="4"/>
  <c r="G3" i="4"/>
  <c r="R9" i="2"/>
  <c r="R8" i="2"/>
  <c r="R6" i="2"/>
  <c r="R3" i="2"/>
  <c r="N3" i="4" l="1"/>
  <c r="G12" i="2"/>
  <c r="M11" i="2"/>
  <c r="N11" i="2" s="1"/>
  <c r="L11" i="2"/>
  <c r="G11" i="2"/>
  <c r="G10" i="2"/>
  <c r="G9" i="2"/>
  <c r="G8" i="2"/>
  <c r="G7" i="2"/>
  <c r="G6" i="2"/>
  <c r="M5" i="2"/>
  <c r="N5" i="2" s="1"/>
  <c r="L5" i="2"/>
  <c r="G5" i="2"/>
  <c r="G4" i="2"/>
  <c r="G3" i="2"/>
  <c r="M8" i="1" l="1"/>
  <c r="N8" i="1" s="1"/>
  <c r="M10" i="1"/>
  <c r="N10" i="1" s="1"/>
  <c r="M12" i="1"/>
  <c r="N12" i="1" s="1"/>
  <c r="M3" i="1"/>
  <c r="N3" i="1" s="1"/>
  <c r="L8" i="1"/>
  <c r="L10" i="1"/>
  <c r="L12" i="1"/>
  <c r="L3" i="1"/>
  <c r="G4" i="1"/>
  <c r="G5" i="1"/>
  <c r="G6" i="1"/>
  <c r="G7" i="1"/>
  <c r="G8" i="1"/>
  <c r="G9" i="1"/>
  <c r="G10" i="1"/>
  <c r="G11" i="1"/>
  <c r="G12" i="1"/>
  <c r="G3" i="1"/>
</calcChain>
</file>

<file path=xl/comments1.xml><?xml version="1.0" encoding="utf-8"?>
<comments xmlns="http://schemas.openxmlformats.org/spreadsheetml/2006/main">
  <authors>
    <author>Erik Kobayashi-Solomon</author>
  </authors>
  <commentList>
    <comment ref="B7" authorId="0" shapeId="0">
      <text>
        <r>
          <rPr>
            <b/>
            <sz val="9"/>
            <color indexed="81"/>
            <rFont val="Tahoma"/>
            <family val="2"/>
          </rPr>
          <t>Erik Kobayashi-Solomon:</t>
        </r>
        <r>
          <rPr>
            <sz val="9"/>
            <color indexed="81"/>
            <rFont val="Tahoma"/>
            <family val="2"/>
          </rPr>
          <t xml:space="preserve">
Total net premium realized from investments. Gains are netted against losses at expiration.</t>
        </r>
      </text>
    </comment>
    <comment ref="C7" authorId="0" shapeId="0">
      <text>
        <r>
          <rPr>
            <b/>
            <sz val="9"/>
            <color indexed="81"/>
            <rFont val="Tahoma"/>
            <family val="2"/>
          </rPr>
          <t>Erik Kobayashi-Solomon:</t>
        </r>
        <r>
          <rPr>
            <sz val="9"/>
            <color indexed="81"/>
            <rFont val="Tahoma"/>
            <family val="2"/>
          </rPr>
          <t xml:space="preserve">
Total net premium from in process investments. Unrealized gains are netted against unrealized losses.</t>
        </r>
      </text>
    </comment>
    <comment ref="F7" authorId="0" shapeId="0">
      <text>
        <r>
          <rPr>
            <b/>
            <sz val="9"/>
            <color indexed="81"/>
            <rFont val="Tahoma"/>
            <family val="2"/>
          </rPr>
          <t>Erik Kobayashi-Solomon:</t>
        </r>
        <r>
          <rPr>
            <sz val="9"/>
            <color indexed="81"/>
            <rFont val="Tahoma"/>
            <family val="2"/>
          </rPr>
          <t xml:space="preserve">
This is the aggregate strike price for all investments that have been realized.</t>
        </r>
      </text>
    </comment>
    <comment ref="G7" authorId="0" shapeId="0">
      <text>
        <r>
          <rPr>
            <b/>
            <sz val="9"/>
            <color indexed="81"/>
            <rFont val="Tahoma"/>
            <family val="2"/>
          </rPr>
          <t>Erik Kobayashi-Solomon:</t>
        </r>
        <r>
          <rPr>
            <sz val="9"/>
            <color indexed="81"/>
            <rFont val="Tahoma"/>
            <family val="2"/>
          </rPr>
          <t xml:space="preserve">
This is the aggregate strike price of all investments that are still in process.</t>
        </r>
      </text>
    </comment>
  </commentList>
</comments>
</file>

<file path=xl/comments2.xml><?xml version="1.0" encoding="utf-8"?>
<comments xmlns="http://schemas.openxmlformats.org/spreadsheetml/2006/main">
  <authors>
    <author>Erik Kobayashi-Solomon</author>
  </authors>
  <commentList>
    <comment ref="E2" authorId="0" shapeId="0">
      <text>
        <r>
          <rPr>
            <b/>
            <sz val="9"/>
            <color indexed="81"/>
            <rFont val="Tahoma"/>
            <family val="2"/>
          </rPr>
          <t>Erik Kobayashi-Solomon:</t>
        </r>
        <r>
          <rPr>
            <sz val="9"/>
            <color indexed="81"/>
            <rFont val="Tahoma"/>
            <family val="2"/>
          </rPr>
          <t xml:space="preserve">
Stock price when original Covered Call Corner was published</t>
        </r>
      </text>
    </comment>
    <comment ref="G2" authorId="0" shapeId="0">
      <text>
        <r>
          <rPr>
            <b/>
            <sz val="9"/>
            <color indexed="81"/>
            <rFont val="Tahoma"/>
            <family val="2"/>
          </rPr>
          <t>Erik Kobayashi-Solomon:</t>
        </r>
        <r>
          <rPr>
            <sz val="9"/>
            <color indexed="81"/>
            <rFont val="Tahoma"/>
            <family val="2"/>
          </rPr>
          <t xml:space="preserve">
Percent change between old stock price and recent</t>
        </r>
      </text>
    </comment>
    <comment ref="H2" authorId="0" shapeId="0">
      <text>
        <r>
          <rPr>
            <b/>
            <sz val="9"/>
            <color indexed="81"/>
            <rFont val="Tahoma"/>
            <family val="2"/>
          </rPr>
          <t>Erik Kobayashi-Solomon:</t>
        </r>
        <r>
          <rPr>
            <sz val="9"/>
            <color indexed="81"/>
            <rFont val="Tahoma"/>
            <family val="2"/>
          </rPr>
          <t xml:space="preserve">
The At-the-Money strike price as published in the original Covered Call Corner</t>
        </r>
      </text>
    </comment>
    <comment ref="I2" authorId="0" shapeId="0">
      <text>
        <r>
          <rPr>
            <b/>
            <sz val="9"/>
            <color indexed="81"/>
            <rFont val="Tahoma"/>
            <family val="2"/>
          </rPr>
          <t>Erik Kobayashi-Solomon:</t>
        </r>
        <r>
          <rPr>
            <sz val="9"/>
            <color indexed="81"/>
            <rFont val="Tahoma"/>
            <family val="2"/>
          </rPr>
          <t xml:space="preserve">
Option contract highlighted in the original Covered Call Corner</t>
        </r>
      </text>
    </comment>
    <comment ref="J2" authorId="0" shapeId="0">
      <text>
        <r>
          <rPr>
            <b/>
            <sz val="9"/>
            <color indexed="81"/>
            <rFont val="Tahoma"/>
            <family val="2"/>
          </rPr>
          <t>Erik Kobayashi-Solomon:</t>
        </r>
        <r>
          <rPr>
            <sz val="9"/>
            <color indexed="81"/>
            <rFont val="Tahoma"/>
            <family val="2"/>
          </rPr>
          <t xml:space="preserve">
Price of the put option contract (Bid or Closing price) shown in the original Covered Call Corner</t>
        </r>
      </text>
    </comment>
    <comment ref="K2" authorId="0" shapeId="0">
      <text>
        <r>
          <rPr>
            <b/>
            <sz val="9"/>
            <color indexed="81"/>
            <rFont val="Tahoma"/>
            <family val="2"/>
          </rPr>
          <t>Erik Kobayashi-Solomon:</t>
        </r>
        <r>
          <rPr>
            <sz val="9"/>
            <color indexed="81"/>
            <rFont val="Tahoma"/>
            <family val="2"/>
          </rPr>
          <t xml:space="preserve">
Price of the put option contract (Ask or Closing price) as of update</t>
        </r>
      </text>
    </comment>
    <comment ref="L2" authorId="0" shapeId="0">
      <text>
        <r>
          <rPr>
            <b/>
            <sz val="9"/>
            <color indexed="81"/>
            <rFont val="Tahoma"/>
            <family val="2"/>
          </rPr>
          <t>Erik Kobayashi-Solomon:</t>
        </r>
        <r>
          <rPr>
            <sz val="9"/>
            <color indexed="81"/>
            <rFont val="Tahoma"/>
            <family val="2"/>
          </rPr>
          <t xml:space="preserve">
For positive values, this is the amount of original option premium whose value has already been realized. For negative values, this is the degree to which the present price of the put option exceeds the original selling price. </t>
        </r>
      </text>
    </comment>
    <comment ref="M2" authorId="0" shapeId="0">
      <text>
        <r>
          <rPr>
            <b/>
            <sz val="9"/>
            <color indexed="81"/>
            <rFont val="Tahoma"/>
            <family val="2"/>
          </rPr>
          <t>Erik Kobayashi-Solomon:</t>
        </r>
        <r>
          <rPr>
            <sz val="9"/>
            <color indexed="81"/>
            <rFont val="Tahoma"/>
            <family val="2"/>
          </rPr>
          <t xml:space="preserve">
This is the return of the investment over the period from original publication to this update. Return = Realized Premium / Strike Price – 1</t>
        </r>
      </text>
    </comment>
    <comment ref="N2" authorId="0" shapeId="0">
      <text>
        <r>
          <rPr>
            <b/>
            <sz val="9"/>
            <color indexed="81"/>
            <rFont val="Tahoma"/>
            <family val="2"/>
          </rPr>
          <t>Erik Kobayashi-Solomon:</t>
        </r>
        <r>
          <rPr>
            <sz val="9"/>
            <color indexed="81"/>
            <rFont val="Tahoma"/>
            <family val="2"/>
          </rPr>
          <t xml:space="preserve">
Annualization of the Period Return column</t>
        </r>
      </text>
    </comment>
  </commentList>
</comments>
</file>

<file path=xl/comments3.xml><?xml version="1.0" encoding="utf-8"?>
<comments xmlns="http://schemas.openxmlformats.org/spreadsheetml/2006/main">
  <authors>
    <author>Erik Kobayashi-Solomon</author>
  </authors>
  <commentList>
    <comment ref="E2" authorId="0" shapeId="0">
      <text>
        <r>
          <rPr>
            <b/>
            <sz val="9"/>
            <color indexed="81"/>
            <rFont val="Tahoma"/>
            <family val="2"/>
          </rPr>
          <t>Erik Kobayashi-Solomon:</t>
        </r>
        <r>
          <rPr>
            <sz val="9"/>
            <color indexed="81"/>
            <rFont val="Tahoma"/>
            <family val="2"/>
          </rPr>
          <t xml:space="preserve">
Stock price when original Covered Call Corner was published</t>
        </r>
      </text>
    </comment>
    <comment ref="G2" authorId="0" shapeId="0">
      <text>
        <r>
          <rPr>
            <b/>
            <sz val="9"/>
            <color indexed="81"/>
            <rFont val="Tahoma"/>
            <family val="2"/>
          </rPr>
          <t>Erik Kobayashi-Solomon:</t>
        </r>
        <r>
          <rPr>
            <sz val="9"/>
            <color indexed="81"/>
            <rFont val="Tahoma"/>
            <family val="2"/>
          </rPr>
          <t xml:space="preserve">
Percent change between old stock price and recent</t>
        </r>
      </text>
    </comment>
    <comment ref="H2" authorId="0" shapeId="0">
      <text>
        <r>
          <rPr>
            <b/>
            <sz val="9"/>
            <color indexed="81"/>
            <rFont val="Tahoma"/>
            <family val="2"/>
          </rPr>
          <t>Erik Kobayashi-Solomon:</t>
        </r>
        <r>
          <rPr>
            <sz val="9"/>
            <color indexed="81"/>
            <rFont val="Tahoma"/>
            <family val="2"/>
          </rPr>
          <t xml:space="preserve">
The At-the-Money strike price as published in the original Covered Call Corner</t>
        </r>
      </text>
    </comment>
    <comment ref="I2" authorId="0" shapeId="0">
      <text>
        <r>
          <rPr>
            <b/>
            <sz val="9"/>
            <color indexed="81"/>
            <rFont val="Tahoma"/>
            <family val="2"/>
          </rPr>
          <t>Erik Kobayashi-Solomon:</t>
        </r>
        <r>
          <rPr>
            <sz val="9"/>
            <color indexed="81"/>
            <rFont val="Tahoma"/>
            <family val="2"/>
          </rPr>
          <t xml:space="preserve">
Option contract highlighted in the original Covered Call Corner</t>
        </r>
      </text>
    </comment>
    <comment ref="J2" authorId="0" shapeId="0">
      <text>
        <r>
          <rPr>
            <b/>
            <sz val="9"/>
            <color indexed="81"/>
            <rFont val="Tahoma"/>
            <family val="2"/>
          </rPr>
          <t>Erik Kobayashi-Solomon:</t>
        </r>
        <r>
          <rPr>
            <sz val="9"/>
            <color indexed="81"/>
            <rFont val="Tahoma"/>
            <family val="2"/>
          </rPr>
          <t xml:space="preserve">
Price of the put option contract (Bid or Closing price) shown in the original Covered Call Corner</t>
        </r>
      </text>
    </comment>
    <comment ref="K2" authorId="0" shapeId="0">
      <text>
        <r>
          <rPr>
            <b/>
            <sz val="9"/>
            <color indexed="81"/>
            <rFont val="Tahoma"/>
            <family val="2"/>
          </rPr>
          <t>Erik Kobayashi-Solomon:</t>
        </r>
        <r>
          <rPr>
            <sz val="9"/>
            <color indexed="81"/>
            <rFont val="Tahoma"/>
            <family val="2"/>
          </rPr>
          <t xml:space="preserve">
Price of the put option contract (Ask or Closing price) as of update</t>
        </r>
      </text>
    </comment>
    <comment ref="L2" authorId="0" shapeId="0">
      <text>
        <r>
          <rPr>
            <b/>
            <sz val="9"/>
            <color indexed="81"/>
            <rFont val="Tahoma"/>
            <family val="2"/>
          </rPr>
          <t>Erik Kobayashi-Solomon:</t>
        </r>
        <r>
          <rPr>
            <sz val="9"/>
            <color indexed="81"/>
            <rFont val="Tahoma"/>
            <family val="2"/>
          </rPr>
          <t xml:space="preserve">
For positive values, this is the amount of original option premium whose value has already been realized. For negative values, this is the degree to which the present price of the put option exceeds the original selling price. </t>
        </r>
      </text>
    </comment>
    <comment ref="M2" authorId="0" shapeId="0">
      <text>
        <r>
          <rPr>
            <b/>
            <sz val="9"/>
            <color indexed="81"/>
            <rFont val="Tahoma"/>
            <family val="2"/>
          </rPr>
          <t>Erik Kobayashi-Solomon:</t>
        </r>
        <r>
          <rPr>
            <sz val="9"/>
            <color indexed="81"/>
            <rFont val="Tahoma"/>
            <family val="2"/>
          </rPr>
          <t xml:space="preserve">
This is the return of the investment over the period from original publication to this update. Return = Realized Premium / Strike Price – 1</t>
        </r>
      </text>
    </comment>
    <comment ref="N2" authorId="0" shapeId="0">
      <text>
        <r>
          <rPr>
            <b/>
            <sz val="9"/>
            <color indexed="81"/>
            <rFont val="Tahoma"/>
            <family val="2"/>
          </rPr>
          <t>Erik Kobayashi-Solomon:</t>
        </r>
        <r>
          <rPr>
            <sz val="9"/>
            <color indexed="81"/>
            <rFont val="Tahoma"/>
            <family val="2"/>
          </rPr>
          <t xml:space="preserve">
Annualization of the Period Return column</t>
        </r>
      </text>
    </comment>
  </commentList>
</comments>
</file>

<file path=xl/comments4.xml><?xml version="1.0" encoding="utf-8"?>
<comments xmlns="http://schemas.openxmlformats.org/spreadsheetml/2006/main">
  <authors>
    <author>Erik Kobayashi-Solomon</author>
  </authors>
  <commentList>
    <comment ref="E2" authorId="0" shapeId="0">
      <text>
        <r>
          <rPr>
            <b/>
            <sz val="9"/>
            <color indexed="81"/>
            <rFont val="Tahoma"/>
            <family val="2"/>
          </rPr>
          <t>Erik Kobayashi-Solomon:</t>
        </r>
        <r>
          <rPr>
            <sz val="9"/>
            <color indexed="81"/>
            <rFont val="Tahoma"/>
            <family val="2"/>
          </rPr>
          <t xml:space="preserve">
Stock price when original Covered Call Corner was published</t>
        </r>
      </text>
    </comment>
    <comment ref="G2" authorId="0" shapeId="0">
      <text>
        <r>
          <rPr>
            <b/>
            <sz val="9"/>
            <color indexed="81"/>
            <rFont val="Tahoma"/>
            <family val="2"/>
          </rPr>
          <t>Erik Kobayashi-Solomon:</t>
        </r>
        <r>
          <rPr>
            <sz val="9"/>
            <color indexed="81"/>
            <rFont val="Tahoma"/>
            <family val="2"/>
          </rPr>
          <t xml:space="preserve">
Percent change between old stock price and recent</t>
        </r>
      </text>
    </comment>
    <comment ref="H2" authorId="0" shapeId="0">
      <text>
        <r>
          <rPr>
            <b/>
            <sz val="9"/>
            <color indexed="81"/>
            <rFont val="Tahoma"/>
            <family val="2"/>
          </rPr>
          <t>Erik Kobayashi-Solomon:</t>
        </r>
        <r>
          <rPr>
            <sz val="9"/>
            <color indexed="81"/>
            <rFont val="Tahoma"/>
            <family val="2"/>
          </rPr>
          <t xml:space="preserve">
The At-the-Money strike price as published in the original Covered Call Corner</t>
        </r>
      </text>
    </comment>
    <comment ref="I2" authorId="0" shapeId="0">
      <text>
        <r>
          <rPr>
            <b/>
            <sz val="9"/>
            <color indexed="81"/>
            <rFont val="Tahoma"/>
            <family val="2"/>
          </rPr>
          <t>Erik Kobayashi-Solomon:</t>
        </r>
        <r>
          <rPr>
            <sz val="9"/>
            <color indexed="81"/>
            <rFont val="Tahoma"/>
            <family val="2"/>
          </rPr>
          <t xml:space="preserve">
Option contract highlighted in the original Covered Call Corner</t>
        </r>
      </text>
    </comment>
    <comment ref="J2" authorId="0" shapeId="0">
      <text>
        <r>
          <rPr>
            <b/>
            <sz val="9"/>
            <color indexed="81"/>
            <rFont val="Tahoma"/>
            <family val="2"/>
          </rPr>
          <t>Erik Kobayashi-Solomon:</t>
        </r>
        <r>
          <rPr>
            <sz val="9"/>
            <color indexed="81"/>
            <rFont val="Tahoma"/>
            <family val="2"/>
          </rPr>
          <t xml:space="preserve">
Price of the put option contract (Bid or Closing price) shown in the original Covered Call Corner</t>
        </r>
      </text>
    </comment>
    <comment ref="K2" authorId="0" shapeId="0">
      <text>
        <r>
          <rPr>
            <b/>
            <sz val="9"/>
            <color indexed="81"/>
            <rFont val="Tahoma"/>
            <family val="2"/>
          </rPr>
          <t>Erik Kobayashi-Solomon:</t>
        </r>
        <r>
          <rPr>
            <sz val="9"/>
            <color indexed="81"/>
            <rFont val="Tahoma"/>
            <family val="2"/>
          </rPr>
          <t xml:space="preserve">
Price of the put option contract (Ask or Closing price) as of update</t>
        </r>
      </text>
    </comment>
    <comment ref="L2" authorId="0" shapeId="0">
      <text>
        <r>
          <rPr>
            <b/>
            <sz val="9"/>
            <color indexed="81"/>
            <rFont val="Tahoma"/>
            <family val="2"/>
          </rPr>
          <t>Erik Kobayashi-Solomon:</t>
        </r>
        <r>
          <rPr>
            <sz val="9"/>
            <color indexed="81"/>
            <rFont val="Tahoma"/>
            <family val="2"/>
          </rPr>
          <t xml:space="preserve">
For positive values, this is the amount of original option premium whose value has already been realized. For negative values, this is the degree to which the present price of the put option exceeds the original selling price. </t>
        </r>
      </text>
    </comment>
    <comment ref="M2" authorId="0" shapeId="0">
      <text>
        <r>
          <rPr>
            <b/>
            <sz val="9"/>
            <color indexed="81"/>
            <rFont val="Tahoma"/>
            <family val="2"/>
          </rPr>
          <t>Erik Kobayashi-Solomon:</t>
        </r>
        <r>
          <rPr>
            <sz val="9"/>
            <color indexed="81"/>
            <rFont val="Tahoma"/>
            <family val="2"/>
          </rPr>
          <t xml:space="preserve">
This is the return of the investment over the period from original publication to this update. Return = Realized Premium / Strike Price – 1</t>
        </r>
      </text>
    </comment>
    <comment ref="N2" authorId="0" shapeId="0">
      <text>
        <r>
          <rPr>
            <b/>
            <sz val="9"/>
            <color indexed="81"/>
            <rFont val="Tahoma"/>
            <family val="2"/>
          </rPr>
          <t>Erik Kobayashi-Solomon:</t>
        </r>
        <r>
          <rPr>
            <sz val="9"/>
            <color indexed="81"/>
            <rFont val="Tahoma"/>
            <family val="2"/>
          </rPr>
          <t xml:space="preserve">
Annualization of the Period Return column</t>
        </r>
      </text>
    </comment>
  </commentList>
</comments>
</file>

<file path=xl/comments5.xml><?xml version="1.0" encoding="utf-8"?>
<comments xmlns="http://schemas.openxmlformats.org/spreadsheetml/2006/main">
  <authors>
    <author>Erik Kobayashi-Solomon</author>
  </authors>
  <commentList>
    <comment ref="E2" authorId="0" shapeId="0">
      <text>
        <r>
          <rPr>
            <b/>
            <sz val="9"/>
            <color indexed="81"/>
            <rFont val="Tahoma"/>
            <family val="2"/>
          </rPr>
          <t>Erik Kobayashi-Solomon:</t>
        </r>
        <r>
          <rPr>
            <sz val="9"/>
            <color indexed="81"/>
            <rFont val="Tahoma"/>
            <family val="2"/>
          </rPr>
          <t xml:space="preserve">
Stock price when original Covered Call Corner was published</t>
        </r>
      </text>
    </comment>
    <comment ref="G2" authorId="0" shapeId="0">
      <text>
        <r>
          <rPr>
            <b/>
            <sz val="9"/>
            <color indexed="81"/>
            <rFont val="Tahoma"/>
            <family val="2"/>
          </rPr>
          <t>Erik Kobayashi-Solomon:</t>
        </r>
        <r>
          <rPr>
            <sz val="9"/>
            <color indexed="81"/>
            <rFont val="Tahoma"/>
            <family val="2"/>
          </rPr>
          <t xml:space="preserve">
Percent change between old stock price and recent</t>
        </r>
      </text>
    </comment>
    <comment ref="H2" authorId="0" shapeId="0">
      <text>
        <r>
          <rPr>
            <b/>
            <sz val="9"/>
            <color indexed="81"/>
            <rFont val="Tahoma"/>
            <family val="2"/>
          </rPr>
          <t>Erik Kobayashi-Solomon:</t>
        </r>
        <r>
          <rPr>
            <sz val="9"/>
            <color indexed="81"/>
            <rFont val="Tahoma"/>
            <family val="2"/>
          </rPr>
          <t xml:space="preserve">
The At-the-Money strike price as published in the original Covered Call Corner</t>
        </r>
      </text>
    </comment>
    <comment ref="I2" authorId="0" shapeId="0">
      <text>
        <r>
          <rPr>
            <b/>
            <sz val="9"/>
            <color indexed="81"/>
            <rFont val="Tahoma"/>
            <family val="2"/>
          </rPr>
          <t>Erik Kobayashi-Solomon:</t>
        </r>
        <r>
          <rPr>
            <sz val="9"/>
            <color indexed="81"/>
            <rFont val="Tahoma"/>
            <family val="2"/>
          </rPr>
          <t xml:space="preserve">
Option contract highlighted in the original Covered Call Corner</t>
        </r>
      </text>
    </comment>
    <comment ref="J2" authorId="0" shapeId="0">
      <text>
        <r>
          <rPr>
            <b/>
            <sz val="9"/>
            <color indexed="81"/>
            <rFont val="Tahoma"/>
            <family val="2"/>
          </rPr>
          <t>Erik Kobayashi-Solomon:</t>
        </r>
        <r>
          <rPr>
            <sz val="9"/>
            <color indexed="81"/>
            <rFont val="Tahoma"/>
            <family val="2"/>
          </rPr>
          <t xml:space="preserve">
Price of the put option contract (Bid or Closing price) shown in the original Covered Call Corner</t>
        </r>
      </text>
    </comment>
    <comment ref="K2" authorId="0" shapeId="0">
      <text>
        <r>
          <rPr>
            <b/>
            <sz val="9"/>
            <color indexed="81"/>
            <rFont val="Tahoma"/>
            <family val="2"/>
          </rPr>
          <t>Erik Kobayashi-Solomon:</t>
        </r>
        <r>
          <rPr>
            <sz val="9"/>
            <color indexed="81"/>
            <rFont val="Tahoma"/>
            <family val="2"/>
          </rPr>
          <t xml:space="preserve">
Price of the put option contract (Ask or Closing price) as of update</t>
        </r>
      </text>
    </comment>
    <comment ref="L2" authorId="0" shapeId="0">
      <text>
        <r>
          <rPr>
            <b/>
            <sz val="9"/>
            <color indexed="81"/>
            <rFont val="Tahoma"/>
            <family val="2"/>
          </rPr>
          <t>Erik Kobayashi-Solomon:</t>
        </r>
        <r>
          <rPr>
            <sz val="9"/>
            <color indexed="81"/>
            <rFont val="Tahoma"/>
            <family val="2"/>
          </rPr>
          <t xml:space="preserve">
For positive values, this is the amount of original option premium whose value has already been realized. For negative values, this is the degree to which the present price of the put option exceeds the original selling price. </t>
        </r>
      </text>
    </comment>
    <comment ref="M2" authorId="0" shapeId="0">
      <text>
        <r>
          <rPr>
            <b/>
            <sz val="9"/>
            <color indexed="81"/>
            <rFont val="Tahoma"/>
            <family val="2"/>
          </rPr>
          <t>Erik Kobayashi-Solomon:</t>
        </r>
        <r>
          <rPr>
            <sz val="9"/>
            <color indexed="81"/>
            <rFont val="Tahoma"/>
            <family val="2"/>
          </rPr>
          <t xml:space="preserve">
This is the return of the investment over the period from original publication to this update. Return = Realized Premium / Strike Price – 1</t>
        </r>
      </text>
    </comment>
    <comment ref="N2" authorId="0" shapeId="0">
      <text>
        <r>
          <rPr>
            <b/>
            <sz val="9"/>
            <color indexed="81"/>
            <rFont val="Tahoma"/>
            <family val="2"/>
          </rPr>
          <t>Erik Kobayashi-Solomon:</t>
        </r>
        <r>
          <rPr>
            <sz val="9"/>
            <color indexed="81"/>
            <rFont val="Tahoma"/>
            <family val="2"/>
          </rPr>
          <t xml:space="preserve">
Annualization of the Period Return column</t>
        </r>
      </text>
    </comment>
  </commentList>
</comments>
</file>

<file path=xl/sharedStrings.xml><?xml version="1.0" encoding="utf-8"?>
<sst xmlns="http://schemas.openxmlformats.org/spreadsheetml/2006/main" count="238" uniqueCount="135">
  <si>
    <t>Ticker</t>
  </si>
  <si>
    <t>Stock Name</t>
  </si>
  <si>
    <t>Industry</t>
  </si>
  <si>
    <t>MSFT</t>
  </si>
  <si>
    <t>Microsoft Corp.</t>
  </si>
  <si>
    <t>Software - Infrastructure</t>
  </si>
  <si>
    <t>XYL</t>
  </si>
  <si>
    <t>Xylem Inc.</t>
  </si>
  <si>
    <t>Diversified Industrials</t>
  </si>
  <si>
    <t>TRMB</t>
  </si>
  <si>
    <t>Trimble Navigation Ltd.</t>
  </si>
  <si>
    <t>Scientific &amp; Technical Instruments</t>
  </si>
  <si>
    <t>QCOM</t>
  </si>
  <si>
    <t>QUALCOMM Inc.</t>
  </si>
  <si>
    <t>Communication Equipment</t>
  </si>
  <si>
    <t>CFG</t>
  </si>
  <si>
    <t>Citizens Financial Group Inc.</t>
  </si>
  <si>
    <t>Banks - Regional - US</t>
  </si>
  <si>
    <t>VRNT</t>
  </si>
  <si>
    <t>Verint Systems Inc.</t>
  </si>
  <si>
    <t>Software - Application</t>
  </si>
  <si>
    <t>SYF</t>
  </si>
  <si>
    <t>Synchrony Financial</t>
  </si>
  <si>
    <t>Credit Services</t>
  </si>
  <si>
    <t>CELG</t>
  </si>
  <si>
    <t>Celgene Corp.</t>
  </si>
  <si>
    <t>Biotechnology</t>
  </si>
  <si>
    <t>RYN</t>
  </si>
  <si>
    <t>Rayonier Inc.</t>
  </si>
  <si>
    <t>Lumber &amp; Wood Production</t>
  </si>
  <si>
    <t>OAK</t>
  </si>
  <si>
    <t>Oaktree Capital Group LLC Cl A</t>
  </si>
  <si>
    <t>Asset Management</t>
  </si>
  <si>
    <t>Pct Change</t>
  </si>
  <si>
    <t>ATM Put</t>
  </si>
  <si>
    <t>Old Put Px</t>
  </si>
  <si>
    <t>Put Px Now</t>
  </si>
  <si>
    <t>Contract</t>
  </si>
  <si>
    <t>SEP 16 '16</t>
  </si>
  <si>
    <t>OCT 21 '16</t>
  </si>
  <si>
    <t>NOV 18 '16</t>
  </si>
  <si>
    <t>Pct Prem. Realized</t>
  </si>
  <si>
    <t>Period Return</t>
  </si>
  <si>
    <t>Old Stock Price</t>
  </si>
  <si>
    <t>Stock Price Now</t>
  </si>
  <si>
    <t>Implied Annual Return</t>
  </si>
  <si>
    <t>Update as of</t>
  </si>
  <si>
    <t>Original CCC Publish Date</t>
  </si>
  <si>
    <t>ALXN</t>
  </si>
  <si>
    <t>Alexion Pharmaceuticals</t>
  </si>
  <si>
    <t>BIIB</t>
  </si>
  <si>
    <t>Biogen</t>
  </si>
  <si>
    <t>EXC</t>
  </si>
  <si>
    <t>Exelon</t>
  </si>
  <si>
    <t>Utilities - Diversified</t>
  </si>
  <si>
    <t>GOOGL</t>
  </si>
  <si>
    <t>Alphabet</t>
  </si>
  <si>
    <t>Internet Content &amp; Information</t>
  </si>
  <si>
    <t>MET</t>
  </si>
  <si>
    <t>MetLife</t>
  </si>
  <si>
    <t>Insurance - Life</t>
  </si>
  <si>
    <t>MOS</t>
  </si>
  <si>
    <t>Mosaic</t>
  </si>
  <si>
    <t>Agricultural Inputs</t>
  </si>
  <si>
    <t>MYL</t>
  </si>
  <si>
    <t>Mylan</t>
  </si>
  <si>
    <t>Drug Manufacturers - Specialty &amp; Generic</t>
  </si>
  <si>
    <t>PRGO</t>
  </si>
  <si>
    <t>Perrigo Co</t>
  </si>
  <si>
    <t>RL</t>
  </si>
  <si>
    <t>Ralph Lauren</t>
  </si>
  <si>
    <t>Apparel Manufacturing</t>
  </si>
  <si>
    <t>RLGY</t>
  </si>
  <si>
    <t>Realogy Holdings</t>
  </si>
  <si>
    <t>Real Estate Services</t>
  </si>
  <si>
    <t>DEC 16 '16</t>
  </si>
  <si>
    <t>Expiration Price</t>
  </si>
  <si>
    <t>Premium Realized</t>
  </si>
  <si>
    <t>Annualized Return</t>
  </si>
  <si>
    <t>Realized</t>
  </si>
  <si>
    <t>In Process</t>
  </si>
  <si>
    <t>ATVI</t>
  </si>
  <si>
    <t>Activision Blizzard</t>
  </si>
  <si>
    <t>Electronic Gaming &amp; Multimedia</t>
  </si>
  <si>
    <t>BRK.B</t>
  </si>
  <si>
    <t>Berkshire Hathaway</t>
  </si>
  <si>
    <t>Insurance - Diversified</t>
  </si>
  <si>
    <t>OXY</t>
  </si>
  <si>
    <t>Occidental Petroleum</t>
  </si>
  <si>
    <t>Oil &amp; Gas E&amp;P</t>
  </si>
  <si>
    <t>SAFRY</t>
  </si>
  <si>
    <t>Safran</t>
  </si>
  <si>
    <t>Aerospace &amp; Defense</t>
  </si>
  <si>
    <t>SCHW</t>
  </si>
  <si>
    <t>Charles Schwab</t>
  </si>
  <si>
    <t>Capital Markets</t>
  </si>
  <si>
    <t>USB</t>
  </si>
  <si>
    <t>US Bancorp</t>
  </si>
  <si>
    <t>UTX</t>
  </si>
  <si>
    <t>United Technologies</t>
  </si>
  <si>
    <t>WFC</t>
  </si>
  <si>
    <t>Wells Fargo</t>
  </si>
  <si>
    <t>Banks - Global</t>
  </si>
  <si>
    <t>No Options</t>
  </si>
  <si>
    <t>Unrealized</t>
  </si>
  <si>
    <t>June</t>
  </si>
  <si>
    <t>July</t>
  </si>
  <si>
    <t>August</t>
  </si>
  <si>
    <t>Total</t>
  </si>
  <si>
    <t>Premium</t>
  </si>
  <si>
    <t>Risk</t>
  </si>
  <si>
    <t>Return</t>
  </si>
  <si>
    <t>Expiration Date</t>
  </si>
  <si>
    <t>APA</t>
  </si>
  <si>
    <t>Apache</t>
  </si>
  <si>
    <t>JAN 20 '17</t>
  </si>
  <si>
    <t>BWA</t>
  </si>
  <si>
    <t>BorgWarner</t>
  </si>
  <si>
    <t>Auto Parts</t>
  </si>
  <si>
    <t>KKR</t>
  </si>
  <si>
    <t>KKR &amp; Co</t>
  </si>
  <si>
    <t>LH</t>
  </si>
  <si>
    <t>Laboratory Corp</t>
  </si>
  <si>
    <t>Diagnostics &amp; Research</t>
  </si>
  <si>
    <t>FEB 17 '17</t>
  </si>
  <si>
    <t>MS</t>
  </si>
  <si>
    <t>Morgan Stanley</t>
  </si>
  <si>
    <t>STJ</t>
  </si>
  <si>
    <t>St Jude Medical</t>
  </si>
  <si>
    <t>Medical Devices</t>
  </si>
  <si>
    <t>ZBH</t>
  </si>
  <si>
    <t>Zimmer Biomet Holdings</t>
  </si>
  <si>
    <t>ZBRA</t>
  </si>
  <si>
    <t>Zebra Technologies</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</si>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</sst>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8" x14ac:knownFonts="1">
    <font>
      <sz val="11"/>
      <color theme="1"/>
      <name val="Arial Narrow"/>
      <family val="2"/>
    </font>
    <font>
      <sz val="11"/>
      <color theme="1"/>
      <name val="Arial Narrow"/>
      <family val="2"/>
    </font>
    <font>
      <sz val="11"/>
      <color theme="0"/>
      <name val="Arial Narrow"/>
      <family val="2"/>
    </font>
    <font>
      <b/>
      <sz val="9"/>
      <color indexed="81"/>
      <name val="Tahoma"/>
      <family val="2"/>
    </font>
    <font>
      <sz val="9"/>
      <color indexed="81"/>
      <name val="Tahoma"/>
      <family val="2"/>
    </font>
    <font>
      <b/>
      <sz val="11"/>
      <color theme="1"/>
      <name val="Arial Narrow"/>
      <family val="2"/>
    </font>
    <font>
      <sz val="10"/>
      <name val="Arial"/>
    </font>
    <font>
      <sz val="10"/>
      <name val="Arial"/>
      <family val="2"/>
    </font>
  </fonts>
  <fills count="3">
    <fill>
      <patternFill patternType="none"/>
    </fill>
    <fill>
      <patternFill patternType="gray125"/>
    </fill>
    <fill>
      <patternFill patternType="solid">
        <fgColor rgb="FF0049A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3" fontId="7" fillId="0" borderId="0" applyFont="0" applyFill="0" applyBorder="0" applyAlignment="0" applyProtection="0"/>
    <xf numFmtId="9" fontId="7" fillId="0" borderId="0" applyFont="0" applyFill="0" applyBorder="0" applyAlignment="0" applyProtection="0"/>
  </cellStyleXfs>
  <cellXfs count="25">
    <xf numFmtId="0" fontId="0" fillId="0" borderId="0" xfId="0"/>
    <xf numFmtId="0" fontId="0" fillId="0" borderId="1" xfId="0" applyBorder="1"/>
    <xf numFmtId="0" fontId="0" fillId="0" borderId="1" xfId="0" applyFill="1" applyBorder="1"/>
    <xf numFmtId="43" fontId="0" fillId="0" borderId="1" xfId="1" applyFont="1" applyBorder="1" applyAlignment="1">
      <alignment horizontal="center"/>
    </xf>
    <xf numFmtId="9" fontId="0" fillId="0" borderId="1" xfId="2" applyFont="1" applyBorder="1" applyAlignment="1">
      <alignment horizontal="center"/>
    </xf>
    <xf numFmtId="164" fontId="0" fillId="0" borderId="1" xfId="2" applyNumberFormat="1" applyFont="1" applyBorder="1" applyAlignment="1">
      <alignment horizontal="center"/>
    </xf>
    <xf numFmtId="14" fontId="0" fillId="0" borderId="0" xfId="0" applyNumberFormat="1"/>
    <xf numFmtId="0" fontId="2" fillId="2" borderId="2" xfId="0" applyFont="1" applyFill="1" applyBorder="1" applyAlignment="1">
      <alignment wrapText="1"/>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43" fontId="0" fillId="0" borderId="0" xfId="0" applyNumberFormat="1"/>
    <xf numFmtId="43" fontId="0" fillId="0" borderId="1" xfId="1" applyFont="1" applyBorder="1"/>
    <xf numFmtId="0" fontId="0" fillId="0" borderId="6" xfId="0" applyBorder="1"/>
    <xf numFmtId="43" fontId="0" fillId="0" borderId="0" xfId="1" applyFont="1"/>
    <xf numFmtId="43" fontId="0" fillId="0" borderId="6" xfId="1" applyFont="1" applyBorder="1"/>
    <xf numFmtId="164" fontId="0" fillId="0" borderId="0" xfId="2" applyNumberFormat="1" applyFont="1"/>
    <xf numFmtId="164" fontId="0" fillId="0" borderId="0" xfId="0" applyNumberFormat="1"/>
    <xf numFmtId="164" fontId="0" fillId="0" borderId="6" xfId="2" applyNumberFormat="1" applyFont="1" applyBorder="1"/>
    <xf numFmtId="0" fontId="0" fillId="0" borderId="0" xfId="0" applyFill="1"/>
    <xf numFmtId="164" fontId="0" fillId="0" borderId="7" xfId="2" applyNumberFormat="1" applyFont="1" applyBorder="1" applyAlignment="1">
      <alignment horizontal="center"/>
    </xf>
    <xf numFmtId="164" fontId="0" fillId="0" borderId="7" xfId="2" applyNumberFormat="1" applyFont="1" applyFill="1" applyBorder="1" applyAlignment="1">
      <alignment horizontal="center"/>
    </xf>
    <xf numFmtId="0" fontId="5" fillId="0" borderId="0" xfId="0" applyFont="1" applyAlignment="1">
      <alignment horizontal="center"/>
    </xf>
    <xf numFmtId="0" fontId="5" fillId="0" borderId="5" xfId="0" applyFont="1" applyBorder="1" applyAlignment="1">
      <alignment horizontal="center"/>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colors>
    <mruColors>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OneDrive\Documents\Business\Training\_Resources\Spreadsheets\IOI%20BSM%20Cone%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Range"/>
      <sheetName val="Cone Only"/>
      <sheetName val="Cone with Value Range"/>
      <sheetName val="Stock Price Data"/>
      <sheetName val="Calculations"/>
      <sheetName val="Disclaimer"/>
    </sheetNames>
    <sheetDataSet>
      <sheetData sheetId="0">
        <row r="3">
          <cell r="C3">
            <v>0.27655000000000002</v>
          </cell>
        </row>
        <row r="4">
          <cell r="C4">
            <v>0.29138999999999998</v>
          </cell>
        </row>
        <row r="8">
          <cell r="C8">
            <v>5.0000000000000044E-4</v>
          </cell>
        </row>
      </sheetData>
      <sheetData sheetId="1" refreshError="1"/>
      <sheetData sheetId="2" refreshError="1"/>
      <sheetData sheetId="3" refreshError="1"/>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
  <sheetViews>
    <sheetView tabSelected="1" workbookViewId="0">
      <selection activeCell="N7" sqref="N7"/>
    </sheetView>
  </sheetViews>
  <sheetFormatPr defaultRowHeight="16.5" x14ac:dyDescent="0.3"/>
  <cols>
    <col min="1" max="1" width="9.7109375" bestFit="1" customWidth="1"/>
    <col min="5" max="5" width="9.7109375" bestFit="1" customWidth="1"/>
    <col min="9" max="9" width="9.7109375" bestFit="1" customWidth="1"/>
  </cols>
  <sheetData>
    <row r="1" spans="1:11" x14ac:dyDescent="0.3">
      <c r="A1" s="23" t="s">
        <v>109</v>
      </c>
      <c r="B1" s="23"/>
      <c r="C1" s="23"/>
      <c r="E1" s="23" t="s">
        <v>110</v>
      </c>
      <c r="F1" s="23"/>
      <c r="G1" s="23"/>
      <c r="I1" s="23" t="s">
        <v>111</v>
      </c>
      <c r="J1" s="23"/>
      <c r="K1" s="23"/>
    </row>
    <row r="2" spans="1:11" x14ac:dyDescent="0.3">
      <c r="B2" t="s">
        <v>79</v>
      </c>
      <c r="C2" t="s">
        <v>104</v>
      </c>
      <c r="F2" t="s">
        <v>79</v>
      </c>
      <c r="G2" t="s">
        <v>104</v>
      </c>
      <c r="J2" t="s">
        <v>79</v>
      </c>
      <c r="K2" t="s">
        <v>104</v>
      </c>
    </row>
    <row r="3" spans="1:11" x14ac:dyDescent="0.3">
      <c r="A3" t="s">
        <v>105</v>
      </c>
      <c r="B3" s="15">
        <f>SUM('June CCC Price Update'!Q3:Q12)</f>
        <v>15.609999999999998</v>
      </c>
      <c r="C3" s="15">
        <v>0.7</v>
      </c>
      <c r="E3" t="str">
        <f>A3</f>
        <v>June</v>
      </c>
      <c r="F3" s="15">
        <v>376</v>
      </c>
      <c r="G3" s="15">
        <v>50</v>
      </c>
      <c r="I3" t="s">
        <v>105</v>
      </c>
      <c r="J3" s="17">
        <f>B3/F3</f>
        <v>4.1515957446808506E-2</v>
      </c>
      <c r="K3" s="17">
        <f>C3/G3</f>
        <v>1.3999999999999999E-2</v>
      </c>
    </row>
    <row r="4" spans="1:11" x14ac:dyDescent="0.3">
      <c r="A4" t="s">
        <v>106</v>
      </c>
      <c r="B4" s="15">
        <f>SUM('July CCC Price Update'!Q3:Q12)</f>
        <v>47.569999999999979</v>
      </c>
      <c r="C4" s="15">
        <v>-6.35</v>
      </c>
      <c r="E4" t="str">
        <f t="shared" ref="E4:E5" si="0">A4</f>
        <v>July</v>
      </c>
      <c r="F4" s="15">
        <v>1292</v>
      </c>
      <c r="G4" s="15">
        <v>288</v>
      </c>
      <c r="I4" t="s">
        <v>106</v>
      </c>
      <c r="J4" s="17">
        <f>B4/F4</f>
        <v>3.6818885448916393E-2</v>
      </c>
      <c r="K4" s="17">
        <f t="shared" ref="K4:K6" si="1">C4/G4</f>
        <v>-2.2048611111111109E-2</v>
      </c>
    </row>
    <row r="5" spans="1:11" x14ac:dyDescent="0.3">
      <c r="A5" t="s">
        <v>107</v>
      </c>
      <c r="B5" s="15"/>
      <c r="C5" s="15">
        <v>-0.63</v>
      </c>
      <c r="E5" t="str">
        <f t="shared" si="0"/>
        <v>August</v>
      </c>
      <c r="F5" s="15"/>
      <c r="G5" s="15">
        <v>500.5</v>
      </c>
      <c r="I5" t="s">
        <v>107</v>
      </c>
      <c r="J5" s="18"/>
      <c r="K5" s="17">
        <f t="shared" si="1"/>
        <v>-1.2587412587412587E-3</v>
      </c>
    </row>
    <row r="6" spans="1:11" x14ac:dyDescent="0.3">
      <c r="A6" t="s">
        <v>134</v>
      </c>
      <c r="B6" s="15"/>
      <c r="C6" s="15">
        <f>'September CCC Price Update'!J13</f>
        <v>-27.509999999999998</v>
      </c>
      <c r="E6" t="s">
        <v>134</v>
      </c>
      <c r="F6" s="15"/>
      <c r="G6" s="15">
        <v>566</v>
      </c>
      <c r="I6" t="s">
        <v>134</v>
      </c>
      <c r="J6" s="18"/>
      <c r="K6" s="17">
        <f t="shared" si="1"/>
        <v>-4.8604240282685507E-2</v>
      </c>
    </row>
    <row r="7" spans="1:11" ht="17.25" thickBot="1" x14ac:dyDescent="0.35">
      <c r="A7" s="14" t="s">
        <v>108</v>
      </c>
      <c r="B7" s="16">
        <f>SUM(B3:B5)</f>
        <v>63.179999999999978</v>
      </c>
      <c r="C7" s="16">
        <f>SUM(C3:C6)</f>
        <v>-33.79</v>
      </c>
      <c r="E7" s="14" t="s">
        <v>108</v>
      </c>
      <c r="F7" s="16">
        <f>SUM(F3:F6)</f>
        <v>1668</v>
      </c>
      <c r="G7" s="16">
        <f>SUM(G3:G6)</f>
        <v>1404.5</v>
      </c>
      <c r="I7" s="14" t="s">
        <v>108</v>
      </c>
      <c r="J7" s="19">
        <f>B7/F7</f>
        <v>3.7877697841726607E-2</v>
      </c>
      <c r="K7" s="19">
        <f>C7/G7</f>
        <v>-2.4058383766464932E-2</v>
      </c>
    </row>
    <row r="8" spans="1:11" ht="17.25" thickTop="1" x14ac:dyDescent="0.3"/>
    <row r="9" spans="1:11" x14ac:dyDescent="0.3">
      <c r="F9" s="12"/>
    </row>
  </sheetData>
  <mergeCells count="3">
    <mergeCell ref="A1:C1"/>
    <mergeCell ref="E1:G1"/>
    <mergeCell ref="I1:K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16"/>
  <sheetViews>
    <sheetView showGridLines="0" topLeftCell="H1" workbookViewId="0">
      <selection activeCell="K14" sqref="K14"/>
    </sheetView>
  </sheetViews>
  <sheetFormatPr defaultRowHeight="16.5" x14ac:dyDescent="0.3"/>
  <cols>
    <col min="1" max="1" width="2.85546875" customWidth="1"/>
    <col min="2" max="2" width="6.7109375" bestFit="1" customWidth="1"/>
    <col min="3" max="3" width="26.5703125" bestFit="1" customWidth="1"/>
    <col min="4" max="4" width="28.5703125" bestFit="1" customWidth="1"/>
    <col min="9" max="9" width="11.28515625" bestFit="1" customWidth="1"/>
    <col min="15" max="15" width="14.28515625" bestFit="1" customWidth="1"/>
    <col min="19" max="19" width="9.42578125" customWidth="1"/>
  </cols>
  <sheetData>
    <row r="1" spans="2:19" x14ac:dyDescent="0.3">
      <c r="B1" s="24" t="s">
        <v>80</v>
      </c>
      <c r="C1" s="24"/>
      <c r="D1" s="24"/>
      <c r="E1" s="24"/>
      <c r="F1" s="24"/>
      <c r="G1" s="24"/>
      <c r="H1" s="24"/>
      <c r="I1" s="24"/>
      <c r="J1" s="24"/>
      <c r="K1" s="24"/>
      <c r="L1" s="24"/>
      <c r="M1" s="24"/>
      <c r="N1" s="24"/>
      <c r="P1" s="23" t="s">
        <v>79</v>
      </c>
      <c r="Q1" s="23"/>
      <c r="R1" s="23"/>
      <c r="S1" s="23"/>
    </row>
    <row r="2" spans="2:19" ht="49.5" x14ac:dyDescent="0.3">
      <c r="B2" s="7" t="s">
        <v>0</v>
      </c>
      <c r="C2" s="8" t="s">
        <v>1</v>
      </c>
      <c r="D2" s="8" t="s">
        <v>2</v>
      </c>
      <c r="E2" s="9" t="s">
        <v>43</v>
      </c>
      <c r="F2" s="9" t="s">
        <v>44</v>
      </c>
      <c r="G2" s="9" t="s">
        <v>33</v>
      </c>
      <c r="H2" s="9" t="s">
        <v>34</v>
      </c>
      <c r="I2" s="9" t="s">
        <v>37</v>
      </c>
      <c r="J2" s="9" t="s">
        <v>35</v>
      </c>
      <c r="K2" s="9" t="s">
        <v>36</v>
      </c>
      <c r="L2" s="9" t="s">
        <v>41</v>
      </c>
      <c r="M2" s="9" t="s">
        <v>42</v>
      </c>
      <c r="N2" s="10" t="s">
        <v>45</v>
      </c>
      <c r="P2" s="11" t="s">
        <v>76</v>
      </c>
      <c r="Q2" s="11" t="s">
        <v>77</v>
      </c>
      <c r="R2" s="11" t="s">
        <v>42</v>
      </c>
      <c r="S2" s="11" t="s">
        <v>78</v>
      </c>
    </row>
    <row r="3" spans="2:19" x14ac:dyDescent="0.3">
      <c r="B3" s="1" t="s">
        <v>3</v>
      </c>
      <c r="C3" s="1" t="s">
        <v>4</v>
      </c>
      <c r="D3" s="1" t="s">
        <v>5</v>
      </c>
      <c r="E3" s="3">
        <v>51.17</v>
      </c>
      <c r="F3" s="3">
        <v>57.4</v>
      </c>
      <c r="G3" s="4">
        <f>F3/E3-1</f>
        <v>0.12175102599179199</v>
      </c>
      <c r="H3" s="3">
        <v>52.5</v>
      </c>
      <c r="I3" s="3" t="s">
        <v>38</v>
      </c>
      <c r="J3" s="3">
        <v>2.71</v>
      </c>
      <c r="K3" s="3"/>
      <c r="L3" s="4"/>
      <c r="M3" s="5"/>
      <c r="N3" s="5"/>
      <c r="P3" s="13">
        <v>57.25</v>
      </c>
      <c r="Q3" s="13">
        <f t="shared" ref="Q3:Q9" si="0">IF(P3&gt;H3,J3,J3-(H3-P3))</f>
        <v>2.71</v>
      </c>
      <c r="R3" s="5">
        <f>Q3/H3</f>
        <v>5.161904761904762E-2</v>
      </c>
      <c r="S3" s="5">
        <v>0.26944737188093093</v>
      </c>
    </row>
    <row r="4" spans="2:19" x14ac:dyDescent="0.3">
      <c r="B4" s="2" t="s">
        <v>6</v>
      </c>
      <c r="C4" s="2" t="s">
        <v>7</v>
      </c>
      <c r="D4" s="2" t="s">
        <v>8</v>
      </c>
      <c r="E4" s="3">
        <v>44.65</v>
      </c>
      <c r="F4" s="3">
        <v>51.85</v>
      </c>
      <c r="G4" s="4">
        <f t="shared" ref="G4:G12" si="1">F4/E4-1</f>
        <v>0.16125419932810758</v>
      </c>
      <c r="H4" s="3">
        <v>45</v>
      </c>
      <c r="I4" s="3" t="s">
        <v>39</v>
      </c>
      <c r="J4" s="3">
        <v>2.1</v>
      </c>
      <c r="K4" s="3"/>
      <c r="L4" s="4"/>
      <c r="M4" s="5"/>
      <c r="N4" s="5"/>
      <c r="P4" s="13">
        <v>48.84</v>
      </c>
      <c r="Q4" s="13">
        <f t="shared" si="0"/>
        <v>2.1</v>
      </c>
      <c r="R4" s="5">
        <f>Q4/H4</f>
        <v>4.6666666666666669E-2</v>
      </c>
      <c r="S4" s="5">
        <f>(1+R4)^(365/(D$16-D$14))-1</f>
        <v>0.14620636597929559</v>
      </c>
    </row>
    <row r="5" spans="2:19" x14ac:dyDescent="0.3">
      <c r="B5" s="2" t="s">
        <v>9</v>
      </c>
      <c r="C5" s="2" t="s">
        <v>10</v>
      </c>
      <c r="D5" s="2" t="s">
        <v>11</v>
      </c>
      <c r="E5" s="3">
        <v>24.36</v>
      </c>
      <c r="F5" s="3">
        <v>28.13</v>
      </c>
      <c r="G5" s="4">
        <f t="shared" si="1"/>
        <v>0.15476190476190466</v>
      </c>
      <c r="H5" s="3">
        <v>25</v>
      </c>
      <c r="I5" s="3" t="s">
        <v>40</v>
      </c>
      <c r="J5" s="3">
        <v>2.15</v>
      </c>
      <c r="K5" s="3">
        <v>0.45</v>
      </c>
      <c r="L5" s="4">
        <f t="shared" ref="L5:L11" si="2">-(K5/J5-1)</f>
        <v>0.79069767441860461</v>
      </c>
      <c r="M5" s="5">
        <f t="shared" ref="M5:M11" si="3">(J5-K5)/H5</f>
        <v>6.8000000000000005E-2</v>
      </c>
      <c r="N5" s="5">
        <f t="shared" ref="N5:N11" si="4">(1+M5)^(365/(D$15-D$14))-1</f>
        <v>0.21752970963251239</v>
      </c>
      <c r="O5" s="20"/>
      <c r="P5" s="13"/>
      <c r="Q5" s="13"/>
      <c r="R5" s="5"/>
      <c r="S5" s="5"/>
    </row>
    <row r="6" spans="2:19" x14ac:dyDescent="0.3">
      <c r="B6" s="1" t="s">
        <v>12</v>
      </c>
      <c r="C6" s="1" t="s">
        <v>13</v>
      </c>
      <c r="D6" s="1" t="s">
        <v>14</v>
      </c>
      <c r="E6" s="3">
        <v>53.57</v>
      </c>
      <c r="F6" s="3">
        <v>67.25</v>
      </c>
      <c r="G6" s="4">
        <f t="shared" si="1"/>
        <v>0.25536680978159421</v>
      </c>
      <c r="H6" s="3">
        <v>52.5</v>
      </c>
      <c r="I6" s="3" t="s">
        <v>38</v>
      </c>
      <c r="J6" s="3">
        <v>2.2400000000000002</v>
      </c>
      <c r="K6" s="3"/>
      <c r="L6" s="4"/>
      <c r="M6" s="5"/>
      <c r="N6" s="5"/>
      <c r="O6" s="20"/>
      <c r="P6" s="13">
        <v>62.99</v>
      </c>
      <c r="Q6" s="13">
        <f t="shared" si="0"/>
        <v>2.2400000000000002</v>
      </c>
      <c r="R6" s="5">
        <f>Q6/H6</f>
        <v>4.2666666666666672E-2</v>
      </c>
      <c r="S6" s="5">
        <v>0.21902983304743762</v>
      </c>
    </row>
    <row r="7" spans="2:19" x14ac:dyDescent="0.3">
      <c r="B7" s="1" t="s">
        <v>15</v>
      </c>
      <c r="C7" s="1" t="s">
        <v>16</v>
      </c>
      <c r="D7" s="1" t="s">
        <v>17</v>
      </c>
      <c r="E7" s="3">
        <v>19.98</v>
      </c>
      <c r="F7" s="3">
        <v>24.07</v>
      </c>
      <c r="G7" s="4">
        <f t="shared" si="1"/>
        <v>0.20470470470470459</v>
      </c>
      <c r="H7" s="3">
        <v>20</v>
      </c>
      <c r="I7" s="3" t="s">
        <v>39</v>
      </c>
      <c r="J7" s="3">
        <v>1.3</v>
      </c>
      <c r="K7" s="3"/>
      <c r="L7" s="4"/>
      <c r="M7" s="5"/>
      <c r="N7" s="5"/>
      <c r="O7" s="20"/>
      <c r="P7" s="13">
        <v>36.5</v>
      </c>
      <c r="Q7" s="13">
        <f t="shared" si="0"/>
        <v>1.3</v>
      </c>
      <c r="R7" s="5">
        <f>Q7/H7</f>
        <v>6.5000000000000002E-2</v>
      </c>
      <c r="S7" s="5">
        <f>(1+R7)^(365/(D$16-D$14))-1</f>
        <v>0.20732625815457473</v>
      </c>
    </row>
    <row r="8" spans="2:19" x14ac:dyDescent="0.3">
      <c r="B8" s="1" t="s">
        <v>18</v>
      </c>
      <c r="C8" s="1" t="s">
        <v>19</v>
      </c>
      <c r="D8" s="1" t="s">
        <v>20</v>
      </c>
      <c r="E8" s="3">
        <v>33.130000000000003</v>
      </c>
      <c r="F8" s="3">
        <v>37.54</v>
      </c>
      <c r="G8" s="4">
        <f t="shared" si="1"/>
        <v>0.13311198309689098</v>
      </c>
      <c r="H8" s="3">
        <v>35</v>
      </c>
      <c r="I8" s="3" t="s">
        <v>38</v>
      </c>
      <c r="J8" s="3">
        <v>2.95</v>
      </c>
      <c r="K8" s="3"/>
      <c r="L8" s="4"/>
      <c r="M8" s="5"/>
      <c r="N8" s="5"/>
      <c r="O8" s="20"/>
      <c r="P8" s="13">
        <v>36.82</v>
      </c>
      <c r="Q8" s="13">
        <f t="shared" si="0"/>
        <v>2.95</v>
      </c>
      <c r="R8" s="5">
        <f>Q8/H8</f>
        <v>8.4285714285714297E-2</v>
      </c>
      <c r="S8" s="5">
        <v>0.46754165203588482</v>
      </c>
    </row>
    <row r="9" spans="2:19" x14ac:dyDescent="0.3">
      <c r="B9" s="1" t="s">
        <v>21</v>
      </c>
      <c r="C9" s="1" t="s">
        <v>22</v>
      </c>
      <c r="D9" s="1" t="s">
        <v>23</v>
      </c>
      <c r="E9" s="3">
        <v>25.28</v>
      </c>
      <c r="F9" s="3">
        <v>27.37</v>
      </c>
      <c r="G9" s="4">
        <f t="shared" si="1"/>
        <v>8.2674050632911333E-2</v>
      </c>
      <c r="H9" s="3">
        <v>26</v>
      </c>
      <c r="I9" s="3" t="s">
        <v>38</v>
      </c>
      <c r="J9" s="3">
        <v>1.75</v>
      </c>
      <c r="K9" s="3"/>
      <c r="L9" s="4"/>
      <c r="M9" s="5"/>
      <c r="N9" s="5"/>
      <c r="O9" s="20"/>
      <c r="P9" s="13">
        <v>26.91</v>
      </c>
      <c r="Q9" s="13">
        <f t="shared" si="0"/>
        <v>1.75</v>
      </c>
      <c r="R9" s="5">
        <f>Q9/H9</f>
        <v>6.7307692307692304E-2</v>
      </c>
      <c r="S9" s="5">
        <v>0.36175895259331448</v>
      </c>
    </row>
    <row r="10" spans="2:19" x14ac:dyDescent="0.3">
      <c r="B10" s="1" t="s">
        <v>24</v>
      </c>
      <c r="C10" s="1" t="s">
        <v>25</v>
      </c>
      <c r="D10" s="1" t="s">
        <v>26</v>
      </c>
      <c r="E10" s="3">
        <v>98.63</v>
      </c>
      <c r="F10" s="3">
        <v>102.77</v>
      </c>
      <c r="G10" s="4">
        <f t="shared" si="1"/>
        <v>4.1975058298692192E-2</v>
      </c>
      <c r="H10" s="3">
        <v>100</v>
      </c>
      <c r="I10" s="3" t="s">
        <v>39</v>
      </c>
      <c r="J10" s="3">
        <v>6.05</v>
      </c>
      <c r="K10" s="3"/>
      <c r="L10" s="4"/>
      <c r="M10" s="5"/>
      <c r="N10" s="5"/>
      <c r="O10" s="20"/>
      <c r="P10" s="13">
        <v>98.91</v>
      </c>
      <c r="Q10" s="13">
        <f>IF(P10&gt;H10,J10,J10-(H10-P10))</f>
        <v>4.9599999999999964</v>
      </c>
      <c r="R10" s="5">
        <f>Q10/H10</f>
        <v>4.9599999999999964E-2</v>
      </c>
      <c r="S10" s="5">
        <f>(1+R10)^(365/(D$16-D$14))-1</f>
        <v>0.15584377848605802</v>
      </c>
    </row>
    <row r="11" spans="2:19" x14ac:dyDescent="0.3">
      <c r="B11" s="1" t="s">
        <v>27</v>
      </c>
      <c r="C11" s="1" t="s">
        <v>28</v>
      </c>
      <c r="D11" s="1" t="s">
        <v>29</v>
      </c>
      <c r="E11" s="3">
        <v>26.24</v>
      </c>
      <c r="F11" s="3">
        <v>26.46</v>
      </c>
      <c r="G11" s="4">
        <f t="shared" si="1"/>
        <v>8.3841463414635609E-3</v>
      </c>
      <c r="H11" s="3">
        <v>25</v>
      </c>
      <c r="I11" s="3" t="s">
        <v>40</v>
      </c>
      <c r="J11" s="3">
        <v>0.85</v>
      </c>
      <c r="K11" s="3">
        <v>0.25</v>
      </c>
      <c r="L11" s="4">
        <f t="shared" si="2"/>
        <v>0.70588235294117641</v>
      </c>
      <c r="M11" s="5">
        <f t="shared" si="3"/>
        <v>2.4E-2</v>
      </c>
      <c r="N11" s="5">
        <f t="shared" si="4"/>
        <v>7.353311128279949E-2</v>
      </c>
      <c r="O11" s="20"/>
      <c r="P11" s="13"/>
      <c r="Q11" s="13"/>
      <c r="R11" s="5"/>
      <c r="S11" s="5"/>
    </row>
    <row r="12" spans="2:19" x14ac:dyDescent="0.3">
      <c r="B12" s="1" t="s">
        <v>30</v>
      </c>
      <c r="C12" s="1" t="s">
        <v>31</v>
      </c>
      <c r="D12" s="1" t="s">
        <v>32</v>
      </c>
      <c r="E12" s="3">
        <v>44.76</v>
      </c>
      <c r="F12" s="3">
        <v>41.31</v>
      </c>
      <c r="G12" s="4">
        <f t="shared" si="1"/>
        <v>-7.7077747989276024E-2</v>
      </c>
      <c r="H12" s="3">
        <v>45</v>
      </c>
      <c r="I12" s="3" t="s">
        <v>39</v>
      </c>
      <c r="J12" s="3">
        <v>2.35</v>
      </c>
      <c r="K12" s="3"/>
      <c r="L12" s="4"/>
      <c r="M12" s="5"/>
      <c r="N12" s="5"/>
      <c r="P12" s="13">
        <v>40.25</v>
      </c>
      <c r="Q12" s="13">
        <f>IF(P12&gt;H12,J12,J12-(H12-P12))</f>
        <v>-2.4</v>
      </c>
      <c r="R12" s="5">
        <f t="shared" ref="R12" si="5">Q12/H12</f>
        <v>-5.333333333333333E-2</v>
      </c>
      <c r="S12" s="5">
        <f t="shared" ref="S12" si="6">(1+R12)^(365/(D$16-D$14))-1</f>
        <v>-0.15123715113111103</v>
      </c>
    </row>
    <row r="13" spans="2:19" x14ac:dyDescent="0.3">
      <c r="H13" s="12">
        <f>SUM(H3:H12)-H5-H11</f>
        <v>376</v>
      </c>
      <c r="J13" s="12"/>
      <c r="K13" s="12"/>
      <c r="M13" s="21"/>
      <c r="N13" s="22"/>
      <c r="P13" s="12"/>
      <c r="Q13" s="12"/>
      <c r="R13" s="21"/>
      <c r="S13" s="22"/>
    </row>
    <row r="14" spans="2:19" x14ac:dyDescent="0.3">
      <c r="C14" t="s">
        <v>47</v>
      </c>
      <c r="D14" s="6">
        <v>42552</v>
      </c>
      <c r="H14" s="12">
        <f>SUM(H3:H12)</f>
        <v>426</v>
      </c>
      <c r="J14" s="12"/>
      <c r="P14" s="12"/>
    </row>
    <row r="15" spans="2:19" x14ac:dyDescent="0.3">
      <c r="C15" t="s">
        <v>46</v>
      </c>
      <c r="D15" s="6">
        <v>42674</v>
      </c>
      <c r="H15" s="12">
        <f>H14-H13</f>
        <v>50</v>
      </c>
    </row>
    <row r="16" spans="2:19" x14ac:dyDescent="0.3">
      <c r="C16" t="s">
        <v>112</v>
      </c>
      <c r="D16" s="6">
        <v>42674</v>
      </c>
    </row>
  </sheetData>
  <mergeCells count="2">
    <mergeCell ref="P1:S1"/>
    <mergeCell ref="B1:N1"/>
  </mergeCells>
  <pageMargins left="0.7" right="0.7" top="0.75" bottom="0.75" header="0.3" footer="0.3"/>
  <pageSetup scale="79" orientation="landscape" r:id="rId1"/>
  <headerFooter>
    <oddHeader>&amp;L&amp;G&amp;RCovered Call Corner Update</oddHeader>
    <oddFooter>&amp;LUpdate prices taken during market hours on 7/28/2016&amp;CContact: erik@intelligentoptioninvestor.com&amp;R+01 646 801 2464 (T)</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16"/>
  <sheetViews>
    <sheetView showGridLines="0" workbookViewId="0">
      <selection activeCell="K13" sqref="K13"/>
    </sheetView>
  </sheetViews>
  <sheetFormatPr defaultRowHeight="16.5" x14ac:dyDescent="0.3"/>
  <cols>
    <col min="1" max="1" width="2.85546875" customWidth="1"/>
    <col min="2" max="2" width="6.7109375" bestFit="1" customWidth="1"/>
    <col min="3" max="3" width="26.5703125" bestFit="1" customWidth="1"/>
    <col min="4" max="4" width="28.5703125" bestFit="1" customWidth="1"/>
    <col min="9" max="9" width="11.28515625" bestFit="1" customWidth="1"/>
    <col min="15" max="15" width="14.28515625" bestFit="1" customWidth="1"/>
    <col min="19" max="19" width="9.5703125" bestFit="1" customWidth="1"/>
  </cols>
  <sheetData>
    <row r="1" spans="2:19" x14ac:dyDescent="0.3">
      <c r="P1" s="23" t="s">
        <v>79</v>
      </c>
      <c r="Q1" s="23"/>
      <c r="R1" s="23"/>
      <c r="S1" s="23"/>
    </row>
    <row r="2" spans="2:19" ht="49.5" x14ac:dyDescent="0.3">
      <c r="B2" s="7" t="s">
        <v>0</v>
      </c>
      <c r="C2" s="8" t="s">
        <v>1</v>
      </c>
      <c r="D2" s="8" t="s">
        <v>2</v>
      </c>
      <c r="E2" s="9" t="s">
        <v>43</v>
      </c>
      <c r="F2" s="9" t="s">
        <v>44</v>
      </c>
      <c r="G2" s="9" t="s">
        <v>33</v>
      </c>
      <c r="H2" s="9" t="s">
        <v>34</v>
      </c>
      <c r="I2" s="9" t="s">
        <v>37</v>
      </c>
      <c r="J2" s="9" t="s">
        <v>35</v>
      </c>
      <c r="K2" s="9" t="s">
        <v>36</v>
      </c>
      <c r="L2" s="9" t="s">
        <v>41</v>
      </c>
      <c r="M2" s="9" t="s">
        <v>42</v>
      </c>
      <c r="N2" s="10" t="s">
        <v>45</v>
      </c>
      <c r="P2" s="11" t="s">
        <v>76</v>
      </c>
      <c r="Q2" s="11" t="s">
        <v>77</v>
      </c>
      <c r="R2" s="11" t="s">
        <v>42</v>
      </c>
      <c r="S2" s="11" t="s">
        <v>78</v>
      </c>
    </row>
    <row r="3" spans="2:19" x14ac:dyDescent="0.3">
      <c r="B3" s="1" t="s">
        <v>48</v>
      </c>
      <c r="C3" s="1" t="s">
        <v>49</v>
      </c>
      <c r="D3" s="1" t="s">
        <v>26</v>
      </c>
      <c r="E3" s="3">
        <v>129.78</v>
      </c>
      <c r="F3" s="3">
        <v>130.6</v>
      </c>
      <c r="G3" s="4">
        <f>F3/E3-1</f>
        <v>6.3183849591617047E-3</v>
      </c>
      <c r="H3" s="3">
        <v>135</v>
      </c>
      <c r="I3" s="3" t="s">
        <v>40</v>
      </c>
      <c r="J3" s="3">
        <v>11.9</v>
      </c>
      <c r="K3" s="3">
        <v>7.1</v>
      </c>
      <c r="L3" s="4">
        <f>-(K3/J3-1)</f>
        <v>0.40336134453781514</v>
      </c>
      <c r="M3" s="5">
        <f>(J3-K3)/H3</f>
        <v>3.5555555555555562E-2</v>
      </c>
      <c r="N3" s="5">
        <f>(1+M3)^(365/(D$15-D$14))-1</f>
        <v>0.14529667709041028</v>
      </c>
      <c r="O3" s="20"/>
      <c r="P3" s="13"/>
      <c r="Q3" s="13"/>
      <c r="R3" s="5"/>
      <c r="S3" s="5"/>
    </row>
    <row r="4" spans="2:19" x14ac:dyDescent="0.3">
      <c r="B4" s="2" t="s">
        <v>50</v>
      </c>
      <c r="C4" s="2" t="s">
        <v>51</v>
      </c>
      <c r="D4" s="2" t="s">
        <v>26</v>
      </c>
      <c r="E4" s="3">
        <v>288.35000000000002</v>
      </c>
      <c r="F4" s="3">
        <v>280.14999999999998</v>
      </c>
      <c r="G4" s="4">
        <f t="shared" ref="G4:G12" si="0">F4/E4-1</f>
        <v>-2.8437662562857846E-2</v>
      </c>
      <c r="H4" s="3">
        <v>295</v>
      </c>
      <c r="I4" s="3" t="s">
        <v>39</v>
      </c>
      <c r="J4" s="3">
        <v>20.2</v>
      </c>
      <c r="K4" s="3"/>
      <c r="L4" s="4"/>
      <c r="M4" s="5"/>
      <c r="N4" s="5"/>
      <c r="O4" s="20"/>
      <c r="P4" s="13">
        <v>290.64999999999998</v>
      </c>
      <c r="Q4" s="13">
        <f t="shared" ref="Q4:Q9" si="1">IF(P4&gt;H4,J4,J4-(H4-P4))</f>
        <v>15.849999999999977</v>
      </c>
      <c r="R4" s="5">
        <f>Q4/H4</f>
        <v>5.3728813559321957E-2</v>
      </c>
      <c r="S4" s="5">
        <f>(1+R4)^(365/(D$16-D$14))-1</f>
        <v>0.25534266625505508</v>
      </c>
    </row>
    <row r="5" spans="2:19" x14ac:dyDescent="0.3">
      <c r="B5" s="2" t="s">
        <v>52</v>
      </c>
      <c r="C5" s="2" t="s">
        <v>53</v>
      </c>
      <c r="D5" s="2" t="s">
        <v>54</v>
      </c>
      <c r="E5" s="3">
        <v>36.590000000000003</v>
      </c>
      <c r="F5" s="3">
        <v>34.07</v>
      </c>
      <c r="G5" s="4">
        <f t="shared" si="0"/>
        <v>-6.887127630500145E-2</v>
      </c>
      <c r="H5" s="3">
        <v>37</v>
      </c>
      <c r="I5" s="3" t="s">
        <v>39</v>
      </c>
      <c r="J5" s="3">
        <v>1.75</v>
      </c>
      <c r="K5" s="3"/>
      <c r="L5" s="4"/>
      <c r="M5" s="5"/>
      <c r="N5" s="5"/>
      <c r="O5" s="20"/>
      <c r="P5" s="13">
        <v>32.5</v>
      </c>
      <c r="Q5" s="13">
        <f t="shared" si="1"/>
        <v>-2.75</v>
      </c>
      <c r="R5" s="5">
        <f>Q5/H5</f>
        <v>-7.4324324324324328E-2</v>
      </c>
      <c r="S5" s="5">
        <f t="shared" ref="S5:S11" si="2">(1+R5)^(365/(D$16-D$14))-1</f>
        <v>-0.28508283432195525</v>
      </c>
    </row>
    <row r="6" spans="2:19" x14ac:dyDescent="0.3">
      <c r="B6" s="1" t="s">
        <v>55</v>
      </c>
      <c r="C6" s="1" t="s">
        <v>56</v>
      </c>
      <c r="D6" s="1" t="s">
        <v>57</v>
      </c>
      <c r="E6" s="3">
        <v>761.97</v>
      </c>
      <c r="F6" s="3">
        <v>809.91</v>
      </c>
      <c r="G6" s="4">
        <f t="shared" si="0"/>
        <v>6.2915862829245217E-2</v>
      </c>
      <c r="H6" s="3">
        <v>770</v>
      </c>
      <c r="I6" s="3" t="s">
        <v>39</v>
      </c>
      <c r="J6" s="3">
        <v>35.700000000000003</v>
      </c>
      <c r="K6" s="3"/>
      <c r="L6" s="4"/>
      <c r="M6" s="5"/>
      <c r="N6" s="5"/>
      <c r="O6" s="20"/>
      <c r="P6" s="13">
        <v>824.06</v>
      </c>
      <c r="Q6" s="13">
        <f t="shared" si="1"/>
        <v>35.700000000000003</v>
      </c>
      <c r="R6" s="5">
        <f>Q6/H6</f>
        <v>4.6363636363636371E-2</v>
      </c>
      <c r="S6" s="5">
        <f t="shared" si="2"/>
        <v>0.21765918903117853</v>
      </c>
    </row>
    <row r="7" spans="2:19" x14ac:dyDescent="0.3">
      <c r="B7" s="1" t="s">
        <v>58</v>
      </c>
      <c r="C7" s="1" t="s">
        <v>59</v>
      </c>
      <c r="D7" s="1" t="s">
        <v>60</v>
      </c>
      <c r="E7" s="3">
        <v>43.18</v>
      </c>
      <c r="F7" s="3">
        <v>46.96</v>
      </c>
      <c r="G7" s="4">
        <f t="shared" si="0"/>
        <v>8.7540528022232555E-2</v>
      </c>
      <c r="H7" s="3">
        <v>42.5</v>
      </c>
      <c r="I7" s="3" t="s">
        <v>39</v>
      </c>
      <c r="J7" s="3">
        <v>1.92</v>
      </c>
      <c r="K7" s="3"/>
      <c r="L7" s="4"/>
      <c r="M7" s="5"/>
      <c r="N7" s="5"/>
      <c r="O7" s="20"/>
      <c r="P7" s="13">
        <v>46.38</v>
      </c>
      <c r="Q7" s="13">
        <f t="shared" si="1"/>
        <v>1.92</v>
      </c>
      <c r="R7" s="5">
        <f>Q7/H7</f>
        <v>4.517647058823529E-2</v>
      </c>
      <c r="S7" s="5">
        <f t="shared" si="2"/>
        <v>0.2116675747094503</v>
      </c>
    </row>
    <row r="8" spans="2:19" x14ac:dyDescent="0.3">
      <c r="B8" s="1" t="s">
        <v>61</v>
      </c>
      <c r="C8" s="1" t="s">
        <v>62</v>
      </c>
      <c r="D8" s="1" t="s">
        <v>63</v>
      </c>
      <c r="E8" s="3">
        <v>28.88</v>
      </c>
      <c r="F8" s="3">
        <v>23.52</v>
      </c>
      <c r="G8" s="4">
        <f t="shared" si="0"/>
        <v>-0.18559556786703602</v>
      </c>
      <c r="H8" s="3">
        <v>28</v>
      </c>
      <c r="I8" s="3" t="s">
        <v>75</v>
      </c>
      <c r="J8" s="3">
        <v>2.92</v>
      </c>
      <c r="K8" s="3">
        <v>4.62</v>
      </c>
      <c r="L8" s="4">
        <f t="shared" ref="L8:L12" si="3">-(K8/J8-1)</f>
        <v>-0.58219178082191791</v>
      </c>
      <c r="M8" s="5">
        <f t="shared" ref="M8:M12" si="4">(J8-K8)/H8</f>
        <v>-6.0714285714285721E-2</v>
      </c>
      <c r="N8" s="5">
        <f t="shared" ref="N8:N12" si="5">(1+M8)^(365/(D$15-D$14))-1</f>
        <v>-0.21589519638713495</v>
      </c>
      <c r="O8" s="20"/>
      <c r="P8" s="13"/>
      <c r="Q8" s="13"/>
      <c r="R8" s="5"/>
      <c r="S8" s="5"/>
    </row>
    <row r="9" spans="2:19" x14ac:dyDescent="0.3">
      <c r="B9" s="1" t="s">
        <v>64</v>
      </c>
      <c r="C9" s="1" t="s">
        <v>65</v>
      </c>
      <c r="D9" s="1" t="s">
        <v>66</v>
      </c>
      <c r="E9" s="3">
        <v>46.93</v>
      </c>
      <c r="F9" s="3">
        <v>36.53</v>
      </c>
      <c r="G9" s="4">
        <f t="shared" si="0"/>
        <v>-0.22160664819944598</v>
      </c>
      <c r="H9" s="3">
        <v>47.5</v>
      </c>
      <c r="I9" s="3" t="s">
        <v>39</v>
      </c>
      <c r="J9" s="3">
        <v>3.3</v>
      </c>
      <c r="K9" s="3"/>
      <c r="L9" s="4"/>
      <c r="M9" s="5"/>
      <c r="N9" s="5"/>
      <c r="O9" s="20"/>
      <c r="P9" s="13">
        <v>37.020000000000003</v>
      </c>
      <c r="Q9" s="13">
        <f t="shared" si="1"/>
        <v>-7.1799999999999971</v>
      </c>
      <c r="R9" s="5">
        <f>Q9/H9</f>
        <v>-0.15115789473684205</v>
      </c>
      <c r="S9" s="5">
        <f t="shared" si="2"/>
        <v>-0.50939045361976221</v>
      </c>
    </row>
    <row r="10" spans="2:19" x14ac:dyDescent="0.3">
      <c r="B10" s="1" t="s">
        <v>67</v>
      </c>
      <c r="C10" s="1" t="s">
        <v>68</v>
      </c>
      <c r="D10" s="1" t="s">
        <v>66</v>
      </c>
      <c r="E10" s="3">
        <v>91.34</v>
      </c>
      <c r="F10" s="3">
        <v>83.19</v>
      </c>
      <c r="G10" s="4">
        <f t="shared" si="0"/>
        <v>-8.922706371797684E-2</v>
      </c>
      <c r="H10" s="3">
        <v>95</v>
      </c>
      <c r="I10" s="3" t="s">
        <v>40</v>
      </c>
      <c r="J10" s="3">
        <v>8.6</v>
      </c>
      <c r="K10" s="3">
        <v>12.9</v>
      </c>
      <c r="L10" s="4">
        <f t="shared" si="3"/>
        <v>-0.5</v>
      </c>
      <c r="M10" s="5">
        <f t="shared" si="4"/>
        <v>-4.5263157894736852E-2</v>
      </c>
      <c r="N10" s="5">
        <f t="shared" si="5"/>
        <v>-0.16461097703595573</v>
      </c>
      <c r="O10" s="20"/>
      <c r="P10" s="13"/>
      <c r="Q10" s="13"/>
      <c r="R10" s="5"/>
      <c r="S10" s="5"/>
    </row>
    <row r="11" spans="2:19" x14ac:dyDescent="0.3">
      <c r="B11" s="1" t="s">
        <v>69</v>
      </c>
      <c r="C11" s="1" t="s">
        <v>70</v>
      </c>
      <c r="D11" s="1" t="s">
        <v>71</v>
      </c>
      <c r="E11" s="3">
        <v>99.25</v>
      </c>
      <c r="F11" s="3">
        <v>98.09</v>
      </c>
      <c r="G11" s="4">
        <f t="shared" si="0"/>
        <v>-1.1687657430730414E-2</v>
      </c>
      <c r="H11" s="3">
        <v>100</v>
      </c>
      <c r="I11" s="3" t="s">
        <v>39</v>
      </c>
      <c r="J11" s="3">
        <v>7.4</v>
      </c>
      <c r="K11" s="3"/>
      <c r="L11" s="4"/>
      <c r="M11" s="5"/>
      <c r="N11" s="5"/>
      <c r="O11" s="20"/>
      <c r="P11" s="13">
        <v>96.63</v>
      </c>
      <c r="Q11" s="13">
        <f t="shared" ref="Q11" si="6">IF(P11&gt;H11,J11,J11-(H11-P11))</f>
        <v>4.0299999999999958</v>
      </c>
      <c r="R11" s="5">
        <f>Q11/H11</f>
        <v>4.0299999999999961E-2</v>
      </c>
      <c r="S11" s="5">
        <f t="shared" si="2"/>
        <v>0.18729378870778723</v>
      </c>
    </row>
    <row r="12" spans="2:19" x14ac:dyDescent="0.3">
      <c r="B12" s="1" t="s">
        <v>72</v>
      </c>
      <c r="C12" s="1" t="s">
        <v>73</v>
      </c>
      <c r="D12" s="1" t="s">
        <v>74</v>
      </c>
      <c r="E12" s="3">
        <v>30.62</v>
      </c>
      <c r="F12" s="3">
        <v>22.89</v>
      </c>
      <c r="G12" s="4">
        <f t="shared" si="0"/>
        <v>-0.25244937949052904</v>
      </c>
      <c r="H12" s="3">
        <v>30</v>
      </c>
      <c r="I12" s="3" t="s">
        <v>75</v>
      </c>
      <c r="J12" s="3">
        <v>1.9</v>
      </c>
      <c r="K12" s="3">
        <v>7.05</v>
      </c>
      <c r="L12" s="4">
        <f t="shared" si="3"/>
        <v>-2.7105263157894739</v>
      </c>
      <c r="M12" s="5">
        <f t="shared" si="4"/>
        <v>-0.17166666666666669</v>
      </c>
      <c r="N12" s="5">
        <f t="shared" si="5"/>
        <v>-0.51872611942870051</v>
      </c>
      <c r="O12" s="20"/>
      <c r="P12" s="13"/>
      <c r="Q12" s="13"/>
      <c r="R12" s="5"/>
      <c r="S12" s="5"/>
    </row>
    <row r="13" spans="2:19" x14ac:dyDescent="0.3">
      <c r="H13" s="12">
        <f>SUM(H3:H12)-H3-H8-H10-H12</f>
        <v>1292</v>
      </c>
      <c r="J13" s="12"/>
      <c r="K13" s="12"/>
      <c r="M13" s="21"/>
      <c r="N13" s="22"/>
      <c r="Q13" s="12">
        <f>SUM(Q3:Q12)</f>
        <v>47.569999999999979</v>
      </c>
    </row>
    <row r="14" spans="2:19" x14ac:dyDescent="0.3">
      <c r="C14" t="s">
        <v>47</v>
      </c>
      <c r="D14" s="6">
        <v>42580</v>
      </c>
      <c r="H14" s="12">
        <f>SUM(H3:H12)</f>
        <v>1580</v>
      </c>
      <c r="J14" s="12"/>
    </row>
    <row r="15" spans="2:19" x14ac:dyDescent="0.3">
      <c r="C15" t="s">
        <v>46</v>
      </c>
      <c r="D15" s="6">
        <v>42674</v>
      </c>
      <c r="H15" s="12">
        <f>H14-H13</f>
        <v>288</v>
      </c>
    </row>
    <row r="16" spans="2:19" x14ac:dyDescent="0.3">
      <c r="C16" t="s">
        <v>112</v>
      </c>
      <c r="D16" s="6">
        <v>42664</v>
      </c>
    </row>
  </sheetData>
  <mergeCells count="1">
    <mergeCell ref="P1:S1"/>
  </mergeCells>
  <pageMargins left="0.7" right="0.7" top="0.75" bottom="0.75" header="0.3" footer="0.3"/>
  <pageSetup scale="79" orientation="landscape" horizontalDpi="0" verticalDpi="0" r:id="rId1"/>
  <headerFooter>
    <oddHeader>&amp;L&amp;G&amp;RCovered Call Corner Update</oddHeader>
    <oddFooter>&amp;LUpdate prices taken during market hours on 7/28/2016&amp;CContact: erik@intelligentoptioninvestor.com&amp;R+01 646 801 2464 (T)</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5"/>
  <sheetViews>
    <sheetView showGridLines="0" zoomScaleNormal="100" workbookViewId="0">
      <selection activeCell="F3" sqref="F3"/>
    </sheetView>
  </sheetViews>
  <sheetFormatPr defaultRowHeight="16.5" x14ac:dyDescent="0.3"/>
  <cols>
    <col min="1" max="1" width="2.85546875" customWidth="1"/>
    <col min="2" max="2" width="6.7109375" bestFit="1" customWidth="1"/>
    <col min="3" max="3" width="26.5703125" bestFit="1" customWidth="1"/>
    <col min="4" max="4" width="28.5703125" bestFit="1" customWidth="1"/>
    <col min="9" max="9" width="11.28515625" bestFit="1" customWidth="1"/>
    <col min="15" max="15" width="14.28515625" bestFit="1" customWidth="1"/>
  </cols>
  <sheetData>
    <row r="2" spans="2:14" ht="49.5" x14ac:dyDescent="0.3">
      <c r="B2" s="7" t="s">
        <v>0</v>
      </c>
      <c r="C2" s="8" t="s">
        <v>1</v>
      </c>
      <c r="D2" s="8" t="s">
        <v>2</v>
      </c>
      <c r="E2" s="9" t="s">
        <v>43</v>
      </c>
      <c r="F2" s="9" t="s">
        <v>44</v>
      </c>
      <c r="G2" s="9" t="s">
        <v>33</v>
      </c>
      <c r="H2" s="9" t="s">
        <v>34</v>
      </c>
      <c r="I2" s="9" t="s">
        <v>37</v>
      </c>
      <c r="J2" s="9" t="s">
        <v>35</v>
      </c>
      <c r="K2" s="9" t="s">
        <v>36</v>
      </c>
      <c r="L2" s="9" t="s">
        <v>41</v>
      </c>
      <c r="M2" s="9" t="s">
        <v>42</v>
      </c>
      <c r="N2" s="10" t="s">
        <v>45</v>
      </c>
    </row>
    <row r="3" spans="2:14" x14ac:dyDescent="0.3">
      <c r="B3" s="1" t="s">
        <v>81</v>
      </c>
      <c r="C3" s="1" t="s">
        <v>82</v>
      </c>
      <c r="D3" s="1" t="s">
        <v>83</v>
      </c>
      <c r="E3" s="3">
        <v>42.05</v>
      </c>
      <c r="F3" s="3">
        <v>43.17</v>
      </c>
      <c r="G3" s="4">
        <f>F3/E3-1</f>
        <v>2.6634958382877549E-2</v>
      </c>
      <c r="H3" s="3">
        <v>43</v>
      </c>
      <c r="I3" s="3" t="s">
        <v>40</v>
      </c>
      <c r="J3" s="3">
        <v>2.72</v>
      </c>
      <c r="K3" s="3">
        <v>1.54</v>
      </c>
      <c r="L3" s="4">
        <f>-(K3/J3-1)</f>
        <v>0.43382352941176472</v>
      </c>
      <c r="M3" s="5">
        <f>(J3-K3)/H3</f>
        <v>2.7441860465116284E-2</v>
      </c>
      <c r="N3" s="5">
        <f>(1+M3)^(365/(D$15-D$14))-1</f>
        <v>0.1108442586110181</v>
      </c>
    </row>
    <row r="4" spans="2:14" x14ac:dyDescent="0.3">
      <c r="B4" s="2" t="s">
        <v>84</v>
      </c>
      <c r="C4" s="2" t="s">
        <v>85</v>
      </c>
      <c r="D4" s="2" t="s">
        <v>86</v>
      </c>
      <c r="E4" s="3">
        <v>150.29</v>
      </c>
      <c r="F4" s="3">
        <v>144.29</v>
      </c>
      <c r="G4" s="4">
        <f t="shared" ref="G4:G12" si="0">F4/E4-1</f>
        <v>-3.9922815889280705E-2</v>
      </c>
      <c r="H4" s="3">
        <v>150</v>
      </c>
      <c r="I4" s="3" t="s">
        <v>75</v>
      </c>
      <c r="J4" s="3">
        <v>4.2699999999999996</v>
      </c>
      <c r="K4" s="3">
        <v>3.61</v>
      </c>
      <c r="L4" s="4">
        <f t="shared" ref="L4:L12" si="1">-(K4/J4-1)</f>
        <v>0.15456674473067911</v>
      </c>
      <c r="M4" s="5">
        <f t="shared" ref="M4:M12" si="2">(J4-K4)/H4</f>
        <v>4.3999999999999977E-3</v>
      </c>
      <c r="N4" s="5">
        <f t="shared" ref="N4:N12" si="3">(1+M4)^(365/(D$15-D$14))-1</f>
        <v>1.7193769136504944E-2</v>
      </c>
    </row>
    <row r="5" spans="2:14" x14ac:dyDescent="0.3">
      <c r="B5" s="2" t="s">
        <v>87</v>
      </c>
      <c r="C5" s="2" t="s">
        <v>88</v>
      </c>
      <c r="D5" s="2" t="s">
        <v>89</v>
      </c>
      <c r="E5" s="3">
        <v>77.25</v>
      </c>
      <c r="F5" s="3">
        <v>72.900000000000006</v>
      </c>
      <c r="G5" s="4">
        <f t="shared" si="0"/>
        <v>-5.6310679611650372E-2</v>
      </c>
      <c r="H5" s="3">
        <v>77.5</v>
      </c>
      <c r="I5" s="3" t="s">
        <v>40</v>
      </c>
      <c r="J5" s="3">
        <v>3.46</v>
      </c>
      <c r="K5" s="3">
        <v>4.3</v>
      </c>
      <c r="L5" s="4">
        <f t="shared" si="1"/>
        <v>-0.24277456647398843</v>
      </c>
      <c r="M5" s="5">
        <f t="shared" si="2"/>
        <v>-1.0838709677419353E-2</v>
      </c>
      <c r="N5" s="5">
        <f t="shared" si="3"/>
        <v>-4.1433387419789192E-2</v>
      </c>
    </row>
    <row r="6" spans="2:14" x14ac:dyDescent="0.3">
      <c r="B6" s="1" t="s">
        <v>90</v>
      </c>
      <c r="C6" s="1" t="s">
        <v>91</v>
      </c>
      <c r="D6" s="1" t="s">
        <v>92</v>
      </c>
      <c r="E6" s="3">
        <v>17.600000000000001</v>
      </c>
      <c r="F6" s="3">
        <v>17.899999999999999</v>
      </c>
      <c r="G6" s="4">
        <f t="shared" si="0"/>
        <v>1.7045454545454364E-2</v>
      </c>
      <c r="H6" s="3"/>
      <c r="I6" s="3" t="s">
        <v>103</v>
      </c>
      <c r="J6" s="3"/>
      <c r="K6" s="3"/>
      <c r="L6" s="4"/>
      <c r="M6" s="5"/>
      <c r="N6" s="5"/>
    </row>
    <row r="7" spans="2:14" x14ac:dyDescent="0.3">
      <c r="B7" s="1" t="s">
        <v>93</v>
      </c>
      <c r="C7" s="1" t="s">
        <v>94</v>
      </c>
      <c r="D7" s="1" t="s">
        <v>95</v>
      </c>
      <c r="E7" s="3">
        <v>30.97</v>
      </c>
      <c r="F7" s="3">
        <v>31.71</v>
      </c>
      <c r="G7" s="4">
        <f t="shared" si="0"/>
        <v>2.3894091055860489E-2</v>
      </c>
      <c r="H7" s="3">
        <v>31</v>
      </c>
      <c r="I7" s="3" t="s">
        <v>75</v>
      </c>
      <c r="J7" s="3">
        <v>2</v>
      </c>
      <c r="K7" s="3">
        <v>0.85</v>
      </c>
      <c r="L7" s="4">
        <f t="shared" si="1"/>
        <v>0.57499999999999996</v>
      </c>
      <c r="M7" s="5">
        <f t="shared" si="2"/>
        <v>3.7096774193548385E-2</v>
      </c>
      <c r="N7" s="5">
        <f t="shared" si="3"/>
        <v>0.15192960770438124</v>
      </c>
    </row>
    <row r="8" spans="2:14" x14ac:dyDescent="0.3">
      <c r="B8" s="1" t="s">
        <v>96</v>
      </c>
      <c r="C8" s="1" t="s">
        <v>97</v>
      </c>
      <c r="D8" s="1" t="s">
        <v>17</v>
      </c>
      <c r="E8" s="3">
        <v>44.02</v>
      </c>
      <c r="F8" s="3">
        <v>44.75</v>
      </c>
      <c r="G8" s="4">
        <f t="shared" si="0"/>
        <v>1.6583371194911267E-2</v>
      </c>
      <c r="H8" s="3">
        <v>44</v>
      </c>
      <c r="I8" s="3" t="s">
        <v>40</v>
      </c>
      <c r="J8" s="3">
        <v>1.5</v>
      </c>
      <c r="K8" s="3">
        <v>0.37</v>
      </c>
      <c r="L8" s="4">
        <f t="shared" si="1"/>
        <v>0.7533333333333333</v>
      </c>
      <c r="M8" s="5">
        <f t="shared" si="2"/>
        <v>2.5681818181818181E-2</v>
      </c>
      <c r="N8" s="5">
        <f t="shared" si="3"/>
        <v>0.10347351255964776</v>
      </c>
    </row>
    <row r="9" spans="2:14" x14ac:dyDescent="0.3">
      <c r="B9" s="1" t="s">
        <v>98</v>
      </c>
      <c r="C9" s="1" t="s">
        <v>99</v>
      </c>
      <c r="D9" s="1" t="s">
        <v>92</v>
      </c>
      <c r="E9" s="3">
        <v>106.68</v>
      </c>
      <c r="F9" s="3">
        <v>102.21</v>
      </c>
      <c r="G9" s="4">
        <f t="shared" si="0"/>
        <v>-4.190101237345345E-2</v>
      </c>
      <c r="H9" s="3">
        <v>105</v>
      </c>
      <c r="I9" s="3" t="s">
        <v>40</v>
      </c>
      <c r="J9" s="3">
        <v>2.72</v>
      </c>
      <c r="K9" s="3">
        <v>4.08</v>
      </c>
      <c r="L9" s="4">
        <f t="shared" si="1"/>
        <v>-0.5</v>
      </c>
      <c r="M9" s="5">
        <f t="shared" si="2"/>
        <v>-1.2952380952380951E-2</v>
      </c>
      <c r="N9" s="5">
        <f t="shared" si="3"/>
        <v>-4.9362409982458666E-2</v>
      </c>
    </row>
    <row r="10" spans="2:14" x14ac:dyDescent="0.3">
      <c r="B10" s="1" t="s">
        <v>100</v>
      </c>
      <c r="C10" s="1" t="s">
        <v>101</v>
      </c>
      <c r="D10" s="1" t="s">
        <v>102</v>
      </c>
      <c r="E10" s="3">
        <v>49.9</v>
      </c>
      <c r="F10" s="3">
        <v>46.03</v>
      </c>
      <c r="G10" s="4">
        <f t="shared" si="0"/>
        <v>-7.7555110220440815E-2</v>
      </c>
      <c r="H10" s="3">
        <v>50</v>
      </c>
      <c r="I10" s="3" t="s">
        <v>40</v>
      </c>
      <c r="J10" s="3">
        <v>1.65</v>
      </c>
      <c r="K10" s="3">
        <v>4.2</v>
      </c>
      <c r="L10" s="4">
        <f t="shared" si="1"/>
        <v>-1.5454545454545459</v>
      </c>
      <c r="M10" s="5">
        <f t="shared" si="2"/>
        <v>-5.1000000000000004E-2</v>
      </c>
      <c r="N10" s="5">
        <f t="shared" si="3"/>
        <v>-0.18393418328391209</v>
      </c>
    </row>
    <row r="11" spans="2:14" hidden="1" x14ac:dyDescent="0.3">
      <c r="B11" s="1"/>
      <c r="C11" s="1"/>
      <c r="D11" s="1"/>
      <c r="E11" s="3"/>
      <c r="F11" s="3"/>
      <c r="G11" s="4" t="e">
        <f t="shared" si="0"/>
        <v>#DIV/0!</v>
      </c>
      <c r="H11" s="3"/>
      <c r="I11" s="3"/>
      <c r="J11" s="3"/>
      <c r="K11" s="3"/>
      <c r="L11" s="4" t="e">
        <f t="shared" si="1"/>
        <v>#DIV/0!</v>
      </c>
      <c r="M11" s="5" t="e">
        <f t="shared" si="2"/>
        <v>#DIV/0!</v>
      </c>
      <c r="N11" s="5" t="e">
        <f t="shared" si="3"/>
        <v>#DIV/0!</v>
      </c>
    </row>
    <row r="12" spans="2:14" hidden="1" x14ac:dyDescent="0.3">
      <c r="B12" s="1"/>
      <c r="C12" s="1"/>
      <c r="D12" s="1"/>
      <c r="E12" s="3"/>
      <c r="F12" s="3"/>
      <c r="G12" s="4" t="e">
        <f t="shared" si="0"/>
        <v>#DIV/0!</v>
      </c>
      <c r="H12" s="3"/>
      <c r="I12" s="3"/>
      <c r="J12" s="3"/>
      <c r="K12" s="3"/>
      <c r="L12" s="4" t="e">
        <f t="shared" si="1"/>
        <v>#DIV/0!</v>
      </c>
      <c r="M12" s="5" t="e">
        <f t="shared" si="2"/>
        <v>#DIV/0!</v>
      </c>
      <c r="N12" s="5" t="e">
        <f t="shared" si="3"/>
        <v>#DIV/0!</v>
      </c>
    </row>
    <row r="13" spans="2:14" x14ac:dyDescent="0.3">
      <c r="H13" s="12">
        <f>SUM(H3:H12)</f>
        <v>500.5</v>
      </c>
      <c r="J13" s="12">
        <f>SUM(J3:J10)-SUM(K3:K10)</f>
        <v>-0.63000000000000256</v>
      </c>
      <c r="K13" s="12"/>
      <c r="M13" s="21"/>
      <c r="N13" s="22"/>
    </row>
    <row r="14" spans="2:14" x14ac:dyDescent="0.3">
      <c r="C14" t="s">
        <v>47</v>
      </c>
      <c r="D14" s="6">
        <v>42580</v>
      </c>
      <c r="J14" s="12"/>
    </row>
    <row r="15" spans="2:14" x14ac:dyDescent="0.3">
      <c r="C15" t="s">
        <v>46</v>
      </c>
      <c r="D15" s="6">
        <v>42674</v>
      </c>
    </row>
  </sheetData>
  <pageMargins left="0.7" right="0.7" top="0.75" bottom="0.75" header="0.3" footer="0.3"/>
  <pageSetup scale="79" orientation="landscape" horizontalDpi="0" verticalDpi="0" r:id="rId1"/>
  <headerFooter>
    <oddHeader>&amp;L&amp;G&amp;RCovered Call Corner Update</oddHeader>
    <oddFooter>&amp;LUpdate prices taken during market hours on 7/28/2016&amp;CContact: erik@intelligentoptioninvestor.com&amp;R+01 646 801 2464 (T)</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5"/>
  <sheetViews>
    <sheetView showGridLines="0" zoomScaleNormal="100" workbookViewId="0">
      <selection activeCell="K9" sqref="K9"/>
    </sheetView>
  </sheetViews>
  <sheetFormatPr defaultRowHeight="16.5" x14ac:dyDescent="0.3"/>
  <cols>
    <col min="1" max="1" width="2.85546875" customWidth="1"/>
    <col min="2" max="2" width="6.7109375" bestFit="1" customWidth="1"/>
    <col min="3" max="3" width="26.5703125" bestFit="1" customWidth="1"/>
    <col min="4" max="4" width="28.5703125" bestFit="1" customWidth="1"/>
    <col min="9" max="9" width="11.28515625" bestFit="1" customWidth="1"/>
    <col min="15" max="15" width="14.28515625" bestFit="1" customWidth="1"/>
  </cols>
  <sheetData>
    <row r="2" spans="2:14" ht="49.5" x14ac:dyDescent="0.3">
      <c r="B2" s="7" t="s">
        <v>0</v>
      </c>
      <c r="C2" s="8" t="s">
        <v>1</v>
      </c>
      <c r="D2" s="8" t="s">
        <v>2</v>
      </c>
      <c r="E2" s="9" t="s">
        <v>43</v>
      </c>
      <c r="F2" s="9" t="s">
        <v>44</v>
      </c>
      <c r="G2" s="9" t="s">
        <v>33</v>
      </c>
      <c r="H2" s="9" t="s">
        <v>34</v>
      </c>
      <c r="I2" s="9" t="s">
        <v>37</v>
      </c>
      <c r="J2" s="9" t="s">
        <v>35</v>
      </c>
      <c r="K2" s="9" t="s">
        <v>36</v>
      </c>
      <c r="L2" s="9" t="s">
        <v>41</v>
      </c>
      <c r="M2" s="9" t="s">
        <v>42</v>
      </c>
      <c r="N2" s="10" t="s">
        <v>45</v>
      </c>
    </row>
    <row r="3" spans="2:14" x14ac:dyDescent="0.3">
      <c r="B3" s="1" t="s">
        <v>113</v>
      </c>
      <c r="C3" s="1" t="s">
        <v>114</v>
      </c>
      <c r="D3" s="1" t="s">
        <v>89</v>
      </c>
      <c r="E3" s="3">
        <v>63.96</v>
      </c>
      <c r="F3" s="3">
        <v>59.45</v>
      </c>
      <c r="G3" s="4">
        <f>F3/E3-1</f>
        <v>-7.0512820512820484E-2</v>
      </c>
      <c r="H3" s="3">
        <v>65</v>
      </c>
      <c r="I3" s="3" t="s">
        <v>115</v>
      </c>
      <c r="J3" s="3">
        <v>5.55</v>
      </c>
      <c r="K3" s="3">
        <v>7.45</v>
      </c>
      <c r="L3" s="4">
        <f>-(K3/J3-1)</f>
        <v>-0.3423423423423424</v>
      </c>
      <c r="M3" s="5">
        <f>(J3-K3)/H3</f>
        <v>-2.9230769230769237E-2</v>
      </c>
      <c r="N3" s="5">
        <f>(1+M3)^(365/(D$15-D$14))-1</f>
        <v>-0.29481783325838617</v>
      </c>
    </row>
    <row r="4" spans="2:14" x14ac:dyDescent="0.3">
      <c r="B4" s="2" t="s">
        <v>116</v>
      </c>
      <c r="C4" s="2" t="s">
        <v>117</v>
      </c>
      <c r="D4" s="2" t="s">
        <v>118</v>
      </c>
      <c r="E4" s="3">
        <v>35.119999999999997</v>
      </c>
      <c r="F4" s="3">
        <v>35.840000000000003</v>
      </c>
      <c r="G4" s="4">
        <f t="shared" ref="G4:G12" si="0">F4/E4-1</f>
        <v>2.05011389521641E-2</v>
      </c>
      <c r="H4" s="3">
        <v>35</v>
      </c>
      <c r="I4" s="3" t="s">
        <v>115</v>
      </c>
      <c r="J4" s="3">
        <v>2.2999999999999998</v>
      </c>
      <c r="K4" s="3">
        <v>1.8</v>
      </c>
      <c r="L4" s="4">
        <f t="shared" ref="L4:L12" si="1">-(K4/J4-1)</f>
        <v>0.21739130434782605</v>
      </c>
      <c r="M4" s="5">
        <f t="shared" ref="M4:M12" si="2">(J4-K4)/H4</f>
        <v>1.428571428571428E-2</v>
      </c>
      <c r="N4" s="5">
        <f t="shared" ref="N4:N12" si="3">(1+M4)^(365/(D$15-D$14))-1</f>
        <v>0.1817692001868545</v>
      </c>
    </row>
    <row r="5" spans="2:14" x14ac:dyDescent="0.3">
      <c r="B5" s="2" t="s">
        <v>119</v>
      </c>
      <c r="C5" s="2" t="s">
        <v>120</v>
      </c>
      <c r="D5" s="2" t="s">
        <v>32</v>
      </c>
      <c r="E5" s="3">
        <v>14.29</v>
      </c>
      <c r="F5" s="3">
        <v>14.18</v>
      </c>
      <c r="G5" s="4">
        <f t="shared" si="0"/>
        <v>-7.6976906927921362E-3</v>
      </c>
      <c r="H5" s="3">
        <v>14</v>
      </c>
      <c r="I5" s="3" t="s">
        <v>75</v>
      </c>
      <c r="J5" s="3">
        <v>0.6</v>
      </c>
      <c r="K5" s="3">
        <v>0.5</v>
      </c>
      <c r="L5" s="4">
        <f t="shared" si="1"/>
        <v>0.16666666666666663</v>
      </c>
      <c r="M5" s="5">
        <f t="shared" si="2"/>
        <v>7.1428571428571409E-3</v>
      </c>
      <c r="N5" s="5">
        <f t="shared" si="3"/>
        <v>8.7414046422904512E-2</v>
      </c>
    </row>
    <row r="6" spans="2:14" x14ac:dyDescent="0.3">
      <c r="B6" s="1" t="s">
        <v>121</v>
      </c>
      <c r="C6" s="1" t="s">
        <v>122</v>
      </c>
      <c r="D6" s="1" t="s">
        <v>123</v>
      </c>
      <c r="E6" s="3">
        <v>136.91</v>
      </c>
      <c r="F6" s="3">
        <v>125.33</v>
      </c>
      <c r="G6" s="4">
        <f t="shared" si="0"/>
        <v>-8.4581111679205345E-2</v>
      </c>
      <c r="H6" s="3">
        <v>140</v>
      </c>
      <c r="I6" s="3" t="s">
        <v>124</v>
      </c>
      <c r="J6" s="3">
        <v>7.35</v>
      </c>
      <c r="K6" s="3">
        <v>16.649999999999999</v>
      </c>
      <c r="L6" s="4">
        <f t="shared" ref="L6" si="4">-(K6/J6-1)</f>
        <v>-1.2653061224489797</v>
      </c>
      <c r="M6" s="5">
        <f t="shared" ref="M6" si="5">(J6-K6)/H6</f>
        <v>-6.642857142857142E-2</v>
      </c>
      <c r="N6" s="5">
        <f t="shared" ref="N6" si="6">(1+M6)^(365/(D$15-D$14))-1</f>
        <v>-0.55484475148607704</v>
      </c>
    </row>
    <row r="7" spans="2:14" x14ac:dyDescent="0.3">
      <c r="B7" s="1" t="s">
        <v>125</v>
      </c>
      <c r="C7" s="1" t="s">
        <v>126</v>
      </c>
      <c r="D7" s="1" t="s">
        <v>95</v>
      </c>
      <c r="E7" s="3">
        <v>32.020000000000003</v>
      </c>
      <c r="F7" s="3">
        <v>33.57</v>
      </c>
      <c r="G7" s="4">
        <f t="shared" si="0"/>
        <v>4.8407245471580262E-2</v>
      </c>
      <c r="H7" s="3">
        <v>32</v>
      </c>
      <c r="I7" s="3" t="s">
        <v>75</v>
      </c>
      <c r="J7" s="3">
        <v>1.67</v>
      </c>
      <c r="K7" s="3">
        <v>0.63</v>
      </c>
      <c r="L7" s="4">
        <f t="shared" si="1"/>
        <v>0.6227544910179641</v>
      </c>
      <c r="M7" s="5">
        <f t="shared" si="2"/>
        <v>3.2500000000000001E-2</v>
      </c>
      <c r="N7" s="5">
        <f t="shared" si="3"/>
        <v>0.45728420817542625</v>
      </c>
    </row>
    <row r="8" spans="2:14" x14ac:dyDescent="0.3">
      <c r="B8" s="1" t="s">
        <v>127</v>
      </c>
      <c r="C8" s="1" t="s">
        <v>128</v>
      </c>
      <c r="D8" s="1" t="s">
        <v>129</v>
      </c>
      <c r="E8" s="3">
        <v>79.81</v>
      </c>
      <c r="F8" s="3">
        <v>77.84</v>
      </c>
      <c r="G8" s="4">
        <f t="shared" si="0"/>
        <v>-2.4683623606064353E-2</v>
      </c>
      <c r="H8" s="3">
        <v>80</v>
      </c>
      <c r="I8" s="3" t="s">
        <v>75</v>
      </c>
      <c r="J8" s="3">
        <v>3.75</v>
      </c>
      <c r="K8" s="3">
        <v>2.75</v>
      </c>
      <c r="L8" s="4">
        <f t="shared" si="1"/>
        <v>0.26666666666666672</v>
      </c>
      <c r="M8" s="5">
        <f t="shared" si="2"/>
        <v>1.2500000000000001E-2</v>
      </c>
      <c r="N8" s="5">
        <f t="shared" si="3"/>
        <v>0.1575030648828728</v>
      </c>
    </row>
    <row r="9" spans="2:14" x14ac:dyDescent="0.3">
      <c r="B9" s="1" t="s">
        <v>130</v>
      </c>
      <c r="C9" s="1" t="s">
        <v>131</v>
      </c>
      <c r="D9" s="1" t="s">
        <v>129</v>
      </c>
      <c r="E9" s="3">
        <v>129.81</v>
      </c>
      <c r="F9" s="3">
        <v>105.69</v>
      </c>
      <c r="G9" s="4">
        <f t="shared" si="0"/>
        <v>-0.18581003004391039</v>
      </c>
      <c r="H9" s="3">
        <v>130</v>
      </c>
      <c r="I9" s="3" t="s">
        <v>75</v>
      </c>
      <c r="J9" s="3">
        <v>5.2</v>
      </c>
      <c r="K9" s="3">
        <v>22.8</v>
      </c>
      <c r="L9" s="4">
        <f t="shared" si="1"/>
        <v>-3.384615384615385</v>
      </c>
      <c r="M9" s="5">
        <f t="shared" si="2"/>
        <v>-0.13538461538461541</v>
      </c>
      <c r="N9" s="5">
        <f t="shared" si="3"/>
        <v>-0.81963955814788803</v>
      </c>
    </row>
    <row r="10" spans="2:14" x14ac:dyDescent="0.3">
      <c r="B10" s="1" t="s">
        <v>132</v>
      </c>
      <c r="C10" s="1" t="s">
        <v>133</v>
      </c>
      <c r="D10" s="1" t="s">
        <v>8</v>
      </c>
      <c r="E10" s="3">
        <v>69.540000000000006</v>
      </c>
      <c r="F10" s="3">
        <v>65.86</v>
      </c>
      <c r="G10" s="4">
        <f t="shared" si="0"/>
        <v>-5.2919183203911535E-2</v>
      </c>
      <c r="H10" s="3">
        <v>70</v>
      </c>
      <c r="I10" s="3" t="s">
        <v>124</v>
      </c>
      <c r="J10" s="3">
        <v>6.25</v>
      </c>
      <c r="K10" s="3">
        <v>7.6</v>
      </c>
      <c r="L10" s="4">
        <f t="shared" si="1"/>
        <v>-0.21599999999999997</v>
      </c>
      <c r="M10" s="5">
        <f t="shared" si="2"/>
        <v>-1.9285714285714281E-2</v>
      </c>
      <c r="N10" s="5">
        <f t="shared" si="3"/>
        <v>-0.20490361953312475</v>
      </c>
    </row>
    <row r="11" spans="2:14" hidden="1" x14ac:dyDescent="0.3">
      <c r="B11" s="1"/>
      <c r="C11" s="1"/>
      <c r="D11" s="1"/>
      <c r="E11" s="3"/>
      <c r="F11" s="3"/>
      <c r="G11" s="4" t="e">
        <f t="shared" si="0"/>
        <v>#DIV/0!</v>
      </c>
      <c r="H11" s="3"/>
      <c r="I11" s="3"/>
      <c r="J11" s="3"/>
      <c r="K11" s="3"/>
      <c r="L11" s="4" t="e">
        <f t="shared" si="1"/>
        <v>#DIV/0!</v>
      </c>
      <c r="M11" s="5" t="e">
        <f t="shared" si="2"/>
        <v>#DIV/0!</v>
      </c>
      <c r="N11" s="5" t="e">
        <f t="shared" si="3"/>
        <v>#DIV/0!</v>
      </c>
    </row>
    <row r="12" spans="2:14" hidden="1" x14ac:dyDescent="0.3">
      <c r="B12" s="1"/>
      <c r="C12" s="1"/>
      <c r="D12" s="1"/>
      <c r="E12" s="3"/>
      <c r="F12" s="3"/>
      <c r="G12" s="4" t="e">
        <f t="shared" si="0"/>
        <v>#DIV/0!</v>
      </c>
      <c r="H12" s="3"/>
      <c r="I12" s="3"/>
      <c r="J12" s="3"/>
      <c r="K12" s="3"/>
      <c r="L12" s="4" t="e">
        <f t="shared" si="1"/>
        <v>#DIV/0!</v>
      </c>
      <c r="M12" s="5" t="e">
        <f t="shared" si="2"/>
        <v>#DIV/0!</v>
      </c>
      <c r="N12" s="5" t="e">
        <f t="shared" si="3"/>
        <v>#DIV/0!</v>
      </c>
    </row>
    <row r="13" spans="2:14" x14ac:dyDescent="0.3">
      <c r="H13" s="12">
        <f>SUM(H3:H12)</f>
        <v>566</v>
      </c>
      <c r="J13" s="12">
        <f>SUM(J3:J10)-SUM(K3:K10)</f>
        <v>-27.509999999999998</v>
      </c>
      <c r="K13" s="12"/>
      <c r="M13" s="21"/>
      <c r="N13" s="22"/>
    </row>
    <row r="14" spans="2:14" x14ac:dyDescent="0.3">
      <c r="C14" t="s">
        <v>47</v>
      </c>
      <c r="D14" s="6">
        <v>42643</v>
      </c>
      <c r="J14" s="12"/>
    </row>
    <row r="15" spans="2:14" x14ac:dyDescent="0.3">
      <c r="C15" t="s">
        <v>46</v>
      </c>
      <c r="D15" s="6">
        <v>42674</v>
      </c>
    </row>
  </sheetData>
  <pageMargins left="0.7" right="0.7" top="0.75" bottom="0.75" header="0.3" footer="0.3"/>
  <pageSetup scale="79" orientation="landscape" horizontalDpi="0" verticalDpi="0" r:id="rId1"/>
  <headerFooter>
    <oddHeader>&amp;L&amp;G&amp;RCovered Call Corner Update</oddHeader>
    <oddFooter>&amp;LUpdate prices taken during market hours on 7/28/2016&amp;CContact: erik@intelligentoptioninvestor.com&amp;R+01 646 801 2464 (T)</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June CCC Price Update</vt:lpstr>
      <vt:lpstr>July CCC Price Update</vt:lpstr>
      <vt:lpstr>August CCC Price Update</vt:lpstr>
      <vt:lpstr>September CCC Price Update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cp:lastPrinted>2016-07-28T18:11:14Z</cp:lastPrinted>
  <dcterms:created xsi:type="dcterms:W3CDTF">2016-07-28T15:46:01Z</dcterms:created>
  <dcterms:modified xsi:type="dcterms:W3CDTF">2016-11-01T02:56:29Z</dcterms:modified>
</cp:coreProperties>
</file>