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24226"/>
  <mc:AlternateContent xmlns:mc="http://schemas.openxmlformats.org/markup-compatibility/2006">
    <mc:Choice Requires="x15">
      <x15ac:absPath xmlns:x15ac="http://schemas.microsoft.com/office/spreadsheetml/2010/11/ac" url="https://d.docs.live.net/31dfedd50d51e5ce/Documents/Business/Models/_Companies/GILD/Website/"/>
    </mc:Choice>
  </mc:AlternateContent>
  <bookViews>
    <workbookView xWindow="480" yWindow="60" windowWidth="20010" windowHeight="8025" tabRatio="825"/>
  </bookViews>
  <sheets>
    <sheet name="Valuation Model" sheetId="1" r:id="rId1"/>
    <sheet name="Company Analysis" sheetId="19" r:id="rId2"/>
    <sheet name="Segment" sheetId="29" r:id="rId3"/>
    <sheet name="Revenue Model" sheetId="30" r:id="rId4"/>
    <sheet name="Graphing Data" sheetId="21" r:id="rId5"/>
    <sheet name="Revenue Chart" sheetId="22"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3" hidden="1">#REF!</definedName>
    <definedName name="_Fill" localSheetId="2" hidden="1">#REF!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3">[1]Assumptions!$V$2</definedName>
    <definedName name="_y1" localSheetId="2">[1]Assumptions!$V$2</definedName>
    <definedName name="_y1">[2]Assumptions!$V$2</definedName>
    <definedName name="AbnormalMultiple" localSheetId="3">'[1]Valuation Overview'!$J$15</definedName>
    <definedName name="AbnormalMultiple" localSheetId="2">'[1]Valuation Overview'!$J$15</definedName>
    <definedName name="AbnormalMultiple">'[2]Valuation Overview'!$J$15</definedName>
    <definedName name="AnalysisDate" localSheetId="3">'[1]Valuation Overview'!$D$8</definedName>
    <definedName name="AnalysisDate" localSheetId="2">'[1]Valuation Overview'!$D$8</definedName>
    <definedName name="AnalysisDate">'[2]Valuation Overview'!$D$8</definedName>
    <definedName name="ar_AutoRefresh">[3]arConfig_StkPrice!$B$5</definedName>
    <definedName name="ar_enabled">[3]arConfig_StkPrice!$B$3</definedName>
    <definedName name="BestCase" localSheetId="3">[4]Model!$K$20</definedName>
    <definedName name="BestCase" localSheetId="2">[4]Model!$K$20</definedName>
    <definedName name="BestCase">'Valuation Model'!$I$20</definedName>
    <definedName name="BoundLower" localSheetId="3">'[1]Valuation Overview'!$N$28</definedName>
    <definedName name="BoundLower" localSheetId="2">'[1]Valuation Overview'!$N$28</definedName>
    <definedName name="BoundLower">'[2]Valuation Overview'!$N$28</definedName>
    <definedName name="BoundUpper" localSheetId="3">'[1]Valuation Overview'!$N$27</definedName>
    <definedName name="BoundUpper" localSheetId="2">'[1]Valuation Overview'!$N$27</definedName>
    <definedName name="BoundUpper">'[2]Valuation Overview'!$N$27</definedName>
    <definedName name="bsEffectPerShare">[4]Model!$C$17</definedName>
    <definedName name="DCFExplicit" localSheetId="3">[1]Assumptions!$V$102:$Z$102</definedName>
    <definedName name="DCFExplicit" localSheetId="2">[1]Assumptions!$V$102:$Z$102</definedName>
    <definedName name="DCFExplicit">[2]Assumptions!$V$102:$Z$102</definedName>
    <definedName name="DCFLastAbnormal" localSheetId="3">[1]Assumptions!$Z$185</definedName>
    <definedName name="DCFLastAbnormal" localSheetId="2">[1]Assumptions!$Z$185</definedName>
    <definedName name="DCFLastAbnormal">[2]Assumptions!$Z$185</definedName>
    <definedName name="DCFLastExplicit" localSheetId="3">[1]Assumptions!$Z$102</definedName>
    <definedName name="DCFLastExplicit" localSheetId="2">[1]Assumptions!$Z$102</definedName>
    <definedName name="DCFLastExplicit">[2]Assumptions!$Z$102</definedName>
    <definedName name="DiscountRate" localSheetId="3">[5]Control!$L$9</definedName>
    <definedName name="DiscountRate" localSheetId="2">[5]Control!$L$9</definedName>
    <definedName name="DiscountRate">'[2]Valuation Overview'!$D$12</definedName>
    <definedName name="DivYield" localSheetId="3">'[1]Valuation Overview'!$D$14</definedName>
    <definedName name="DivYield" localSheetId="2">'[1]Valuation Overview'!$D$14</definedName>
    <definedName name="DivYield">'[2]Valuation Overview'!$D$14</definedName>
    <definedName name="exp_best">[5]Control!$L$6</definedName>
    <definedName name="exp_likely">[5]Control!$J$6</definedName>
    <definedName name="exp_worst">[5]Control!$K$6</definedName>
    <definedName name="ExplicitYears" localSheetId="3">'[1]Valuation Overview'!$D$6</definedName>
    <definedName name="ExplicitYears" localSheetId="2">'[1]Valuation Overview'!$D$6</definedName>
    <definedName name="ExplicitYears">'[2]Valuation Overview'!$D$6</definedName>
    <definedName name="FairValue" localSheetId="3">'[1]Valuation Overview'!$O$10</definedName>
    <definedName name="FairValue" localSheetId="2">'[1]Valuation Overview'!$O$10</definedName>
    <definedName name="FairValue">'[2]Valuation Overview'!$O$10</definedName>
    <definedName name="GrowthRateAbnormal" localSheetId="3">'[1]Valuation Overview'!$J$13</definedName>
    <definedName name="GrowthRateAbnormal" localSheetId="2">'[1]Valuation Overview'!$J$13</definedName>
    <definedName name="GrowthRateAbnormal">'[2]Valuation Overview'!$J$13</definedName>
    <definedName name="GrowthYears" localSheetId="3">'[1]Valuation Overview'!$J$12</definedName>
    <definedName name="GrowthYears" localSheetId="2">'[1]Valuation Overview'!$J$12</definedName>
    <definedName name="GrowthYears">'[2]Valuation Overview'!$J$12</definedName>
    <definedName name="Inflation" localSheetId="3">'[1]Valuation Overview'!$D$15</definedName>
    <definedName name="Inflation" localSheetId="2">'[1]Valuation Overview'!$D$15</definedName>
    <definedName name="Inflation">'[2]Valuation Overview'!$D$15</definedName>
    <definedName name="iVol" localSheetId="3">[4]Model!$F$5</definedName>
    <definedName name="iVol" localSheetId="2">[4]Model!$F$5</definedName>
    <definedName name="iVol">'[2]Valuation Overview'!$D$24</definedName>
    <definedName name="iVol2" localSheetId="3">[4]Model!$G$5</definedName>
    <definedName name="iVol2" localSheetId="2">[4]Model!$G$5</definedName>
    <definedName name="iVol2">'[2]Valuation Overview'!$D$25</definedName>
    <definedName name="LikelyCase">[4]Model!$K$22</definedName>
    <definedName name="med_best">[5]Control!$L$7</definedName>
    <definedName name="med_likely">[5]Control!$J$7</definedName>
    <definedName name="med_worst">[5]Control!$K$7</definedName>
    <definedName name="NetDrift" localSheetId="3">[4]Model!$B$8</definedName>
    <definedName name="NetDrift" localSheetId="2">[4]Model!$B$8</definedName>
    <definedName name="NetDrift">'[2]Valuation Overview'!$D$19</definedName>
    <definedName name="ocp_best">[5]Control!$L$5</definedName>
    <definedName name="ocp_likely">[5]Control!$J$5</definedName>
    <definedName name="ocp_worst">[5]Control!$K$5</definedName>
    <definedName name="OptionChain" localSheetId="3">'[1]Security Pricing Data'!$F$3:$I$17</definedName>
    <definedName name="OptionChain" localSheetId="2">'[1]Security Pricing Data'!$F$3:$I$17</definedName>
    <definedName name="OptionChain">'[2]Security Pricing Data'!$F$3:$I$17</definedName>
    <definedName name="OutstandingShares" localSheetId="3">'[1]Valuation Overview'!$D$17</definedName>
    <definedName name="OutstandingShares" localSheetId="2">'[1]Valuation Overview'!$D$17</definedName>
    <definedName name="OutstandingShares">'[2]Valuation Overview'!$D$17</definedName>
    <definedName name="PerpetualMultiple" localSheetId="3">'[1]Valuation Overview'!$J$22</definedName>
    <definedName name="PerpetualMultiple" localSheetId="2">'[1]Valuation Overview'!$J$22</definedName>
    <definedName name="PerpetualMultiple">'[2]Valuation Overview'!$J$22</definedName>
    <definedName name="price" localSheetId="3">[4]Model!$G$6</definedName>
    <definedName name="price" localSheetId="2">[4]Model!$G$6</definedName>
    <definedName name="price">'Valuation Model'!$G$2</definedName>
    <definedName name="ProfitScenario" localSheetId="3">[1]Assumptions!$BP$6</definedName>
    <definedName name="ProfitScenario" localSheetId="2">[1]Assumptions!$BP$6</definedName>
    <definedName name="ProfitScenario">[2]Assumptions!$BP$6</definedName>
    <definedName name="ProjectionY1" localSheetId="3">'[1]Valuation Overview'!$D$7</definedName>
    <definedName name="ProjectionY1" localSheetId="2">'[1]Valuation Overview'!$D$7</definedName>
    <definedName name="ProjectionY1">'[2]Valuation Overview'!$D$7</definedName>
    <definedName name="PSRatioData" localSheetId="3">[4]Data!$Q$2:$Q$2516</definedName>
    <definedName name="PSRatioData" localSheetId="2">[4]Data!$Q$2:$Q$2516</definedName>
    <definedName name="PSRatioData">[6]Data!$Q$2:$Q$2516</definedName>
    <definedName name="PSRHigh" localSheetId="3">[4]Model!$P$21</definedName>
    <definedName name="PSRHigh" localSheetId="2">[4]Model!$P$21</definedName>
    <definedName name="PSRHigh">'Valuation Model'!$P$21</definedName>
    <definedName name="PSRLow" localSheetId="3">[4]Model!$P$22</definedName>
    <definedName name="PSRLow" localSheetId="2">[4]Model!$P$22</definedName>
    <definedName name="PSRLow">'Valuation Model'!$P$22</definedName>
    <definedName name="rev_best">[5]Control!$L$4</definedName>
    <definedName name="rev_likely">[5]Control!$J$4</definedName>
    <definedName name="rev_worst">[5]Control!$K$4</definedName>
    <definedName name="RevScenario" localSheetId="3">[1]Assumptions!$BP$4</definedName>
    <definedName name="RevScenario" localSheetId="2">[1]Assumptions!$BP$4</definedName>
    <definedName name="RevScenario">[2]Assumptions!$BP$4</definedName>
    <definedName name="RiskFree" localSheetId="3">'[1]Valuation Overview'!$D$13</definedName>
    <definedName name="RiskFree" localSheetId="2">'[1]Valuation Overview'!$D$13</definedName>
    <definedName name="RiskFree">'[2]Valuation Overview'!$D$13</definedName>
    <definedName name="scaling" localSheetId="3">'[4]Histogram Data'!$E$1</definedName>
    <definedName name="scaling" localSheetId="2">'[4]Histogram Data'!$E$1</definedName>
    <definedName name="scaling">'Histogram Data'!$E$1</definedName>
    <definedName name="Scenario1" localSheetId="3">[4]Model!$Q$100</definedName>
    <definedName name="Scenario1" localSheetId="2">[4]Model!$Q$100</definedName>
    <definedName name="Scenario1">'Valuation Model'!$G$67</definedName>
    <definedName name="Scenario2" localSheetId="3">[4]Model!$Q$111</definedName>
    <definedName name="Scenario2" localSheetId="2">[4]Model!$Q$111</definedName>
    <definedName name="Scenario2">'Valuation Model'!$G$78</definedName>
    <definedName name="Scenario3" localSheetId="3">[4]Model!$Q$122</definedName>
    <definedName name="Scenario3" localSheetId="2">[4]Model!$Q$122</definedName>
    <definedName name="Scenario3">'Valuation Model'!$G$89</definedName>
    <definedName name="Scenario4" localSheetId="3">[4]Model!$Q$133</definedName>
    <definedName name="Scenario4" localSheetId="2">[4]Model!$Q$133</definedName>
    <definedName name="Scenario4">'Valuation Model'!$G$100</definedName>
    <definedName name="Scenario5" localSheetId="3">[4]Model!$Q$144</definedName>
    <definedName name="Scenario5" localSheetId="2">[4]Model!$Q$144</definedName>
    <definedName name="Scenario5">'Valuation Model'!$G$111</definedName>
    <definedName name="Scenario6" localSheetId="3">[4]Model!$Q$155</definedName>
    <definedName name="Scenario6" localSheetId="2">[4]Model!$Q$155</definedName>
    <definedName name="Scenario6">'Valuation Model'!$G$122</definedName>
    <definedName name="Scenario7" localSheetId="3">[4]Model!$Q$168</definedName>
    <definedName name="Scenario7" localSheetId="2">[4]Model!$Q$168</definedName>
    <definedName name="Scenario7">'Valuation Model'!$G$133</definedName>
    <definedName name="Scenario8" localSheetId="3">[4]Model!$Q$179</definedName>
    <definedName name="Scenario8" localSheetId="2">[4]Model!$Q$179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[5]Control!$L$8</definedName>
    <definedName name="StockPriceData" localSheetId="3">[4]Data!$K$2:$K$2516</definedName>
    <definedName name="StockPriceData" localSheetId="2">[4]Data!$K$2:$K$2516</definedName>
    <definedName name="StockPriceData">[6]Data!$K$2:$K$2516</definedName>
    <definedName name="TerminalDayCount" localSheetId="3">[1]Assumptions!$Z$184</definedName>
    <definedName name="TerminalDayCount" localSheetId="2">[1]Assumptions!$Z$184</definedName>
    <definedName name="TerminalDayCount">[2]Assumptions!$Z$184</definedName>
    <definedName name="TerminalMethod" localSheetId="3">'[1]Valuation Overview'!$D$11</definedName>
    <definedName name="TerminalMethod" localSheetId="2">'[1]Valuation Overview'!$D$11</definedName>
    <definedName name="TerminalMethod">'[2]Valuation Overview'!$D$11</definedName>
    <definedName name="ticker" localSheetId="3">[4]Model!$B$2</definedName>
    <definedName name="ticker" localSheetId="2">[4]Model!$B$2</definedName>
    <definedName name="ticker">'Valuation Model'!$B$2</definedName>
    <definedName name="ValuationMethod" localSheetId="3">'[1]Valuation Overview'!$D$11</definedName>
    <definedName name="ValuationMethod" localSheetId="2">'[1]Valuation Overview'!$D$11</definedName>
    <definedName name="ValuationMethod">'[2]Valuation Overview'!$D$11</definedName>
    <definedName name="value1" localSheetId="3">[7]Model!$J$9</definedName>
    <definedName name="value1" localSheetId="2">[7]Model!$J$9</definedName>
    <definedName name="value1">[8]Model!$J$9</definedName>
    <definedName name="value2" localSheetId="3">[7]Model!$J$10</definedName>
    <definedName name="value2" localSheetId="2">[7]Model!$J$10</definedName>
    <definedName name="value2">[8]Model!$J$10</definedName>
    <definedName name="value3" localSheetId="3">[7]Model!$J$11</definedName>
    <definedName name="value3" localSheetId="2">[7]Model!$J$11</definedName>
    <definedName name="value3">[8]Model!$J$11</definedName>
    <definedName name="value4" localSheetId="3">[7]Model!$J$12</definedName>
    <definedName name="value4" localSheetId="2">[7]Model!$J$12</definedName>
    <definedName name="value4">[8]Model!$J$12</definedName>
    <definedName name="value5" localSheetId="3">[7]Model!$J$13</definedName>
    <definedName name="value5" localSheetId="2">[7]Model!$J$13</definedName>
    <definedName name="value5">[8]Model!$J$13</definedName>
    <definedName name="value6" localSheetId="3">[7]Model!$J$14</definedName>
    <definedName name="value6" localSheetId="2">[7]Model!$J$14</definedName>
    <definedName name="value6">[8]Model!$J$14</definedName>
    <definedName name="value7" localSheetId="3">[7]Model!$J$15</definedName>
    <definedName name="value7" localSheetId="2">[7]Model!$J$15</definedName>
    <definedName name="value7">[8]Model!$J$15</definedName>
    <definedName name="value8" localSheetId="3">[7]Model!$J$16</definedName>
    <definedName name="value8" localSheetId="2">[7]Model!$J$16</definedName>
    <definedName name="value8">[8]Model!$J$16</definedName>
    <definedName name="WorstCase" localSheetId="3">[4]Model!$K$21</definedName>
    <definedName name="WorstCase" localSheetId="2">[4]Model!$K$21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3">#REF!</definedName>
    <definedName name="YF_Attributes" localSheetId="2">#REF!</definedName>
    <definedName name="YF_Attributes">#REF!</definedName>
  </definedNames>
  <calcPr calcId="171027"/>
</workbook>
</file>

<file path=xl/calcChain.xml><?xml version="1.0" encoding="utf-8"?>
<calcChain xmlns="http://schemas.openxmlformats.org/spreadsheetml/2006/main">
  <c r="D9" i="1" l="1"/>
  <c r="E9" i="1"/>
  <c r="F9" i="1"/>
  <c r="G9" i="1"/>
  <c r="C9" i="1"/>
  <c r="C8" i="1"/>
  <c r="D8" i="1"/>
  <c r="E8" i="1"/>
  <c r="F8" i="1"/>
  <c r="G8" i="1"/>
  <c r="P38" i="30"/>
  <c r="O38" i="30"/>
  <c r="N38" i="30"/>
  <c r="M38" i="30"/>
  <c r="L38" i="30"/>
  <c r="P37" i="30"/>
  <c r="O37" i="30"/>
  <c r="N37" i="30"/>
  <c r="M37" i="30"/>
  <c r="L37" i="30"/>
  <c r="M36" i="30"/>
  <c r="N36" i="30"/>
  <c r="O36" i="30"/>
  <c r="P36" i="30"/>
  <c r="L36" i="30"/>
  <c r="M35" i="30"/>
  <c r="N35" i="30"/>
  <c r="O35" i="30"/>
  <c r="P35" i="30"/>
  <c r="L35" i="30"/>
  <c r="C35" i="30"/>
  <c r="D35" i="30"/>
  <c r="E35" i="30"/>
  <c r="F35" i="30"/>
  <c r="G35" i="30"/>
  <c r="H35" i="30"/>
  <c r="I35" i="30"/>
  <c r="J35" i="30"/>
  <c r="K35" i="30"/>
  <c r="B35" i="30"/>
  <c r="L31" i="30"/>
  <c r="T4" i="30"/>
  <c r="U4" i="30" s="1"/>
  <c r="T3" i="30"/>
  <c r="U3" i="30" s="1"/>
  <c r="G3" i="1"/>
  <c r="L9" i="30" l="1"/>
  <c r="M9" i="30" s="1"/>
  <c r="N9" i="30" s="1"/>
  <c r="O9" i="30" s="1"/>
  <c r="P9" i="30" s="1"/>
  <c r="L3" i="30"/>
  <c r="M27" i="29"/>
  <c r="L27" i="29"/>
  <c r="K27" i="29"/>
  <c r="J27" i="29"/>
  <c r="I27" i="29"/>
  <c r="H27" i="29"/>
  <c r="G27" i="29"/>
  <c r="F27" i="29"/>
  <c r="D27" i="29"/>
  <c r="C26" i="29"/>
  <c r="C27" i="29" s="1"/>
  <c r="E22" i="29"/>
  <c r="E27" i="29" s="1"/>
  <c r="C19" i="29"/>
  <c r="M15" i="29"/>
  <c r="L15" i="29"/>
  <c r="K15" i="29"/>
  <c r="J15" i="29"/>
  <c r="I15" i="29"/>
  <c r="H15" i="29"/>
  <c r="G15" i="29"/>
  <c r="F15" i="29"/>
  <c r="E15" i="29"/>
  <c r="D15" i="29"/>
  <c r="C15" i="29"/>
  <c r="M11" i="29"/>
  <c r="M19" i="29" s="1"/>
  <c r="L11" i="29"/>
  <c r="K11" i="29"/>
  <c r="K32" i="29" s="1"/>
  <c r="J11" i="29"/>
  <c r="I11" i="29"/>
  <c r="I32" i="29" s="1"/>
  <c r="H11" i="29"/>
  <c r="G11" i="29"/>
  <c r="G32" i="29" s="1"/>
  <c r="F11" i="29"/>
  <c r="E11" i="29"/>
  <c r="E32" i="29" s="1"/>
  <c r="D11" i="29"/>
  <c r="C11" i="29"/>
  <c r="M5" i="29"/>
  <c r="L5" i="29"/>
  <c r="L20" i="29" s="1"/>
  <c r="L28" i="29" s="1"/>
  <c r="K5" i="29"/>
  <c r="J5" i="29"/>
  <c r="I5" i="29"/>
  <c r="H5" i="29"/>
  <c r="H20" i="29" s="1"/>
  <c r="H28" i="29" s="1"/>
  <c r="G5" i="29"/>
  <c r="F5" i="29"/>
  <c r="E5" i="29"/>
  <c r="D5" i="29"/>
  <c r="D20" i="29" s="1"/>
  <c r="D28" i="29" s="1"/>
  <c r="C5" i="29"/>
  <c r="E20" i="29" l="1"/>
  <c r="I20" i="29"/>
  <c r="I28" i="29" s="1"/>
  <c r="M20" i="29"/>
  <c r="M28" i="29" s="1"/>
  <c r="F19" i="29"/>
  <c r="G33" i="29" s="1"/>
  <c r="J19" i="29"/>
  <c r="G19" i="29"/>
  <c r="F20" i="29"/>
  <c r="F28" i="29" s="1"/>
  <c r="K19" i="29"/>
  <c r="K33" i="29" s="1"/>
  <c r="E31" i="30"/>
  <c r="I31" i="30"/>
  <c r="J20" i="29"/>
  <c r="J28" i="29" s="1"/>
  <c r="C20" i="29"/>
  <c r="C28" i="29" s="1"/>
  <c r="G20" i="29"/>
  <c r="G28" i="29" s="1"/>
  <c r="K20" i="29"/>
  <c r="K28" i="29" s="1"/>
  <c r="D32" i="29"/>
  <c r="H32" i="29"/>
  <c r="L32" i="29"/>
  <c r="F18" i="30"/>
  <c r="J18" i="30"/>
  <c r="I11" i="30"/>
  <c r="C18" i="30"/>
  <c r="G18" i="30"/>
  <c r="K18" i="30"/>
  <c r="D31" i="30"/>
  <c r="H31" i="30"/>
  <c r="J5" i="30"/>
  <c r="C11" i="30"/>
  <c r="G11" i="30"/>
  <c r="D18" i="30"/>
  <c r="H18" i="30"/>
  <c r="L16" i="30"/>
  <c r="M16" i="30" s="1"/>
  <c r="N16" i="30" s="1"/>
  <c r="O16" i="30" s="1"/>
  <c r="P16" i="30" s="1"/>
  <c r="F31" i="30"/>
  <c r="F37" i="30" s="1"/>
  <c r="C31" i="30"/>
  <c r="G31" i="30"/>
  <c r="D11" i="30"/>
  <c r="H11" i="30"/>
  <c r="L10" i="30"/>
  <c r="M10" i="30" s="1"/>
  <c r="N10" i="30" s="1"/>
  <c r="O10" i="30" s="1"/>
  <c r="P10" i="30" s="1"/>
  <c r="B31" i="30"/>
  <c r="B28" i="30" s="1"/>
  <c r="K5" i="30"/>
  <c r="E11" i="30"/>
  <c r="E28" i="30"/>
  <c r="I28" i="30"/>
  <c r="M3" i="30"/>
  <c r="M31" i="30" s="1"/>
  <c r="L4" i="30"/>
  <c r="L32" i="30" s="1"/>
  <c r="K11" i="30"/>
  <c r="L17" i="30"/>
  <c r="M17" i="30" s="1"/>
  <c r="N17" i="30" s="1"/>
  <c r="O17" i="30" s="1"/>
  <c r="P17" i="30" s="1"/>
  <c r="J31" i="30"/>
  <c r="J37" i="30" s="1"/>
  <c r="J11" i="30"/>
  <c r="E18" i="30"/>
  <c r="K31" i="30"/>
  <c r="F11" i="30"/>
  <c r="I18" i="30"/>
  <c r="E28" i="29"/>
  <c r="F32" i="29"/>
  <c r="D19" i="29"/>
  <c r="D33" i="29" s="1"/>
  <c r="H19" i="29"/>
  <c r="H33" i="29" s="1"/>
  <c r="L19" i="29"/>
  <c r="E19" i="29"/>
  <c r="I19" i="29"/>
  <c r="J32" i="29"/>
  <c r="M33" i="21"/>
  <c r="N33" i="21"/>
  <c r="O33" i="21"/>
  <c r="P33" i="21"/>
  <c r="M34" i="21"/>
  <c r="N34" i="21"/>
  <c r="O34" i="21"/>
  <c r="P34" i="21"/>
  <c r="L34" i="21"/>
  <c r="L33" i="21"/>
  <c r="L33" i="29" l="1"/>
  <c r="G37" i="30"/>
  <c r="G28" i="30"/>
  <c r="C37" i="30"/>
  <c r="H37" i="30"/>
  <c r="I37" i="30"/>
  <c r="K37" i="30"/>
  <c r="D37" i="30"/>
  <c r="E37" i="30"/>
  <c r="F28" i="30"/>
  <c r="H28" i="30"/>
  <c r="D28" i="30"/>
  <c r="C28" i="30"/>
  <c r="J28" i="30"/>
  <c r="N3" i="30"/>
  <c r="N31" i="30" s="1"/>
  <c r="M4" i="30"/>
  <c r="M32" i="30" s="1"/>
  <c r="K28" i="30"/>
  <c r="I33" i="29"/>
  <c r="E33" i="29"/>
  <c r="J33" i="29"/>
  <c r="F33" i="29"/>
  <c r="O3" i="30" l="1"/>
  <c r="O31" i="30" s="1"/>
  <c r="M26" i="30"/>
  <c r="N4" i="30"/>
  <c r="N32" i="30" s="1"/>
  <c r="L27" i="30"/>
  <c r="A40" i="21"/>
  <c r="A39" i="21"/>
  <c r="A38" i="21"/>
  <c r="A37"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N26" i="30" l="1"/>
  <c r="M27" i="30"/>
  <c r="P3" i="30"/>
  <c r="O4" i="30"/>
  <c r="O32" i="30" s="1"/>
  <c r="L15" i="21"/>
  <c r="M15" i="21"/>
  <c r="N15" i="21"/>
  <c r="O15" i="21"/>
  <c r="P15" i="21"/>
  <c r="M14" i="21"/>
  <c r="N14" i="21"/>
  <c r="O14" i="21"/>
  <c r="P14" i="21"/>
  <c r="L14" i="21"/>
  <c r="L7" i="21"/>
  <c r="M7" i="21"/>
  <c r="N7" i="21"/>
  <c r="O7" i="21"/>
  <c r="P7" i="21"/>
  <c r="M6" i="21"/>
  <c r="N6" i="21"/>
  <c r="O6" i="21"/>
  <c r="P6" i="21"/>
  <c r="L6" i="21"/>
  <c r="P31" i="30" l="1"/>
  <c r="P4" i="30"/>
  <c r="N27" i="30"/>
  <c r="O26" i="30"/>
  <c r="C2" i="21"/>
  <c r="D2" i="21"/>
  <c r="E2" i="21"/>
  <c r="F2" i="21"/>
  <c r="G2" i="21"/>
  <c r="H2" i="21"/>
  <c r="I2" i="21"/>
  <c r="J2" i="21"/>
  <c r="K2" i="21"/>
  <c r="B2" i="21"/>
  <c r="P32" i="30" l="1"/>
  <c r="P26" i="30"/>
  <c r="O27" i="30"/>
  <c r="H5" i="21"/>
  <c r="D5" i="21"/>
  <c r="I5" i="21"/>
  <c r="E5" i="21"/>
  <c r="G5" i="21"/>
  <c r="C5" i="21"/>
  <c r="L4" i="21"/>
  <c r="L12" i="21" s="1"/>
  <c r="L31"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P27" i="30" l="1"/>
  <c r="M4" i="21"/>
  <c r="N4" i="21" s="1"/>
  <c r="L11" i="21"/>
  <c r="L30" i="21" s="1"/>
  <c r="K7" i="21"/>
  <c r="K6" i="21"/>
  <c r="N3" i="21"/>
  <c r="M11" i="21"/>
  <c r="M30" i="21" s="1"/>
  <c r="K28" i="21"/>
  <c r="K36" i="21"/>
  <c r="K9" i="21"/>
  <c r="K17" i="21" s="1"/>
  <c r="K21" i="21" s="1"/>
  <c r="L1" i="21"/>
  <c r="J36" i="21"/>
  <c r="J28" i="21"/>
  <c r="J9" i="21"/>
  <c r="J17" i="21" s="1"/>
  <c r="J21" i="21" s="1"/>
  <c r="F28" i="21"/>
  <c r="F36" i="21"/>
  <c r="F9" i="21"/>
  <c r="F17" i="21" s="1"/>
  <c r="F21" i="21" s="1"/>
  <c r="I36" i="21"/>
  <c r="I28" i="21"/>
  <c r="I9" i="21"/>
  <c r="I17" i="21" s="1"/>
  <c r="I21" i="21" s="1"/>
  <c r="E36" i="21"/>
  <c r="E28" i="21"/>
  <c r="E9" i="21"/>
  <c r="E17" i="21" s="1"/>
  <c r="E21" i="21" s="1"/>
  <c r="B36" i="21"/>
  <c r="B28" i="21"/>
  <c r="B9" i="21"/>
  <c r="B17" i="21" s="1"/>
  <c r="B21" i="21" s="1"/>
  <c r="H28" i="21"/>
  <c r="H36" i="21"/>
  <c r="H9" i="21"/>
  <c r="H17" i="21" s="1"/>
  <c r="H21" i="21" s="1"/>
  <c r="D36" i="21"/>
  <c r="D28" i="21"/>
  <c r="D9" i="21"/>
  <c r="D17" i="21" s="1"/>
  <c r="D21" i="21" s="1"/>
  <c r="G28" i="21"/>
  <c r="G36" i="21"/>
  <c r="G9" i="21"/>
  <c r="G17" i="21" s="1"/>
  <c r="G21" i="21" s="1"/>
  <c r="C28" i="21"/>
  <c r="C36" i="21"/>
  <c r="C9" i="21"/>
  <c r="C17" i="21" s="1"/>
  <c r="C21" i="21" s="1"/>
  <c r="K38" i="19"/>
  <c r="K39" i="19" s="1"/>
  <c r="G38" i="19"/>
  <c r="G39" i="19" s="1"/>
  <c r="C38" i="19"/>
  <c r="C39" i="19" s="1"/>
  <c r="K27" i="19"/>
  <c r="K26" i="21" s="1"/>
  <c r="J27" i="19"/>
  <c r="J26" i="21" s="1"/>
  <c r="I27" i="19"/>
  <c r="I26" i="21" s="1"/>
  <c r="H27" i="19"/>
  <c r="H26" i="21" s="1"/>
  <c r="G27" i="19"/>
  <c r="G26" i="21" s="1"/>
  <c r="F27" i="19"/>
  <c r="F26" i="21" s="1"/>
  <c r="E27" i="19"/>
  <c r="E26" i="21" s="1"/>
  <c r="D27" i="19"/>
  <c r="D26" i="21" s="1"/>
  <c r="C27" i="19"/>
  <c r="C26" i="21" s="1"/>
  <c r="B27" i="19"/>
  <c r="B26" i="21" s="1"/>
  <c r="K19" i="19"/>
  <c r="K28" i="19" s="1"/>
  <c r="J19" i="19"/>
  <c r="J28" i="19" s="1"/>
  <c r="I19" i="19"/>
  <c r="H19" i="19"/>
  <c r="G19" i="19"/>
  <c r="G28" i="19" s="1"/>
  <c r="F19" i="19"/>
  <c r="F28" i="19" s="1"/>
  <c r="E19" i="19"/>
  <c r="D19" i="19"/>
  <c r="C19" i="19"/>
  <c r="C28" i="19" s="1"/>
  <c r="B19" i="19"/>
  <c r="B28" i="19" s="1"/>
  <c r="H17" i="19"/>
  <c r="D17" i="19"/>
  <c r="K11" i="19"/>
  <c r="K10" i="21" s="1"/>
  <c r="K37" i="21" s="1"/>
  <c r="J11" i="19"/>
  <c r="I11" i="19"/>
  <c r="H11" i="19"/>
  <c r="H10" i="21" s="1"/>
  <c r="H37" i="21" s="1"/>
  <c r="G11" i="19"/>
  <c r="G10" i="21" s="1"/>
  <c r="G37" i="21" s="1"/>
  <c r="F11" i="19"/>
  <c r="E11" i="19"/>
  <c r="D11" i="19"/>
  <c r="D10" i="21" s="1"/>
  <c r="D37" i="21" s="1"/>
  <c r="C11" i="19"/>
  <c r="C10" i="21" s="1"/>
  <c r="C37"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D22" i="21" l="1"/>
  <c r="D28" i="19"/>
  <c r="H22" i="21"/>
  <c r="H28" i="19"/>
  <c r="E22" i="21"/>
  <c r="E28" i="19"/>
  <c r="E32" i="19" s="1"/>
  <c r="E29" i="21" s="1"/>
  <c r="E32" i="21" s="1"/>
  <c r="I22" i="21"/>
  <c r="I28" i="19"/>
  <c r="M12" i="21"/>
  <c r="M31" i="21" s="1"/>
  <c r="O4" i="21"/>
  <c r="N12" i="21"/>
  <c r="N31" i="21" s="1"/>
  <c r="O3" i="21"/>
  <c r="N11" i="21"/>
  <c r="N30" i="21" s="1"/>
  <c r="L28" i="21"/>
  <c r="L9" i="21"/>
  <c r="M1" i="21"/>
  <c r="C40" i="19"/>
  <c r="B19" i="21"/>
  <c r="B22" i="21"/>
  <c r="F19" i="21"/>
  <c r="F22" i="21"/>
  <c r="J19" i="21"/>
  <c r="J22" i="21"/>
  <c r="C13" i="21"/>
  <c r="C18" i="21"/>
  <c r="G13" i="21"/>
  <c r="G18" i="21"/>
  <c r="K13" i="21"/>
  <c r="K15" i="21" s="1"/>
  <c r="K18" i="21"/>
  <c r="C19" i="21"/>
  <c r="C22" i="21"/>
  <c r="G19" i="21"/>
  <c r="G22" i="21"/>
  <c r="K19" i="21"/>
  <c r="K22" i="21"/>
  <c r="D13" i="21"/>
  <c r="D18" i="21"/>
  <c r="H13" i="21"/>
  <c r="H18" i="21"/>
  <c r="G12" i="19"/>
  <c r="I15" i="19"/>
  <c r="I45" i="19" s="1"/>
  <c r="E10" i="21"/>
  <c r="E37" i="21" s="1"/>
  <c r="I13" i="19"/>
  <c r="I41" i="19" s="1"/>
  <c r="I10" i="21"/>
  <c r="I37" i="21" s="1"/>
  <c r="K12" i="19"/>
  <c r="B12" i="19"/>
  <c r="B10" i="21"/>
  <c r="B37" i="21" s="1"/>
  <c r="B38" i="21" s="1"/>
  <c r="F12" i="19"/>
  <c r="F10" i="21"/>
  <c r="F37" i="21" s="1"/>
  <c r="J12" i="19"/>
  <c r="J10" i="21"/>
  <c r="J37" i="21" s="1"/>
  <c r="H19" i="2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9" i="17"/>
  <c r="H11" i="17"/>
  <c r="H7" i="17"/>
  <c r="G7" i="17"/>
  <c r="G9" i="17"/>
  <c r="G11" i="17"/>
  <c r="G6" i="17"/>
  <c r="G8" i="17"/>
  <c r="G10" i="17"/>
  <c r="G12" i="17"/>
  <c r="G5" i="17"/>
  <c r="H5" i="17"/>
  <c r="C2" i="1"/>
  <c r="H6" i="17"/>
  <c r="H10" i="17"/>
  <c r="H8" i="17"/>
  <c r="H12" i="17"/>
  <c r="J7" i="17"/>
  <c r="B29" i="19" l="1"/>
  <c r="G29" i="19"/>
  <c r="F32" i="19"/>
  <c r="F29" i="21" s="1"/>
  <c r="F32" i="21" s="1"/>
  <c r="G32" i="19"/>
  <c r="G33" i="19" s="1"/>
  <c r="C32" i="19"/>
  <c r="C33" i="19" s="1"/>
  <c r="F29" i="19"/>
  <c r="K14" i="21"/>
  <c r="J32" i="19"/>
  <c r="J29" i="21" s="1"/>
  <c r="J32" i="21" s="1"/>
  <c r="K29" i="19"/>
  <c r="K32" i="19"/>
  <c r="K29" i="21" s="1"/>
  <c r="K32" i="21" s="1"/>
  <c r="K33" i="21" s="1"/>
  <c r="H32" i="19"/>
  <c r="H29" i="21" s="1"/>
  <c r="H32" i="21" s="1"/>
  <c r="C29" i="19"/>
  <c r="J29" i="19"/>
  <c r="G39" i="21"/>
  <c r="J39" i="21"/>
  <c r="B33" i="19"/>
  <c r="B29" i="21"/>
  <c r="B32" i="21" s="1"/>
  <c r="D39" i="21"/>
  <c r="K39" i="21"/>
  <c r="P3" i="21"/>
  <c r="P11" i="21" s="1"/>
  <c r="P30" i="21" s="1"/>
  <c r="O11" i="21"/>
  <c r="O30" i="21" s="1"/>
  <c r="P4" i="21"/>
  <c r="P12" i="21" s="1"/>
  <c r="P31" i="21" s="1"/>
  <c r="O12" i="21"/>
  <c r="O31" i="21" s="1"/>
  <c r="C39" i="21"/>
  <c r="C38" i="21"/>
  <c r="D38" i="21" s="1"/>
  <c r="N1" i="21"/>
  <c r="M28" i="21"/>
  <c r="M9" i="21"/>
  <c r="I29" i="19"/>
  <c r="I19" i="21"/>
  <c r="F13" i="21"/>
  <c r="F18" i="21"/>
  <c r="E29" i="19"/>
  <c r="E19" i="21"/>
  <c r="I32" i="19"/>
  <c r="I29" i="21" s="1"/>
  <c r="I32" i="21" s="1"/>
  <c r="H29" i="19"/>
  <c r="D29" i="19"/>
  <c r="D19" i="21"/>
  <c r="J13" i="21"/>
  <c r="J18" i="21"/>
  <c r="B13" i="21"/>
  <c r="B18" i="21"/>
  <c r="E13" i="21"/>
  <c r="E18" i="21"/>
  <c r="I13" i="21"/>
  <c r="I18" i="21"/>
  <c r="D32" i="19"/>
  <c r="J44" i="19"/>
  <c r="I42" i="19"/>
  <c r="I40" i="21" s="1"/>
  <c r="G44" i="19"/>
  <c r="K44" i="19"/>
  <c r="E42" i="19"/>
  <c r="E40" i="21" s="1"/>
  <c r="J42" i="19"/>
  <c r="J40" i="21" s="1"/>
  <c r="H40" i="19"/>
  <c r="H39" i="21" s="1"/>
  <c r="K42" i="19"/>
  <c r="K40" i="21" s="1"/>
  <c r="I40" i="19"/>
  <c r="I39" i="21" s="1"/>
  <c r="H44" i="19"/>
  <c r="F42" i="19"/>
  <c r="F40" i="21" s="1"/>
  <c r="G42" i="19"/>
  <c r="G40" i="21" s="1"/>
  <c r="E40" i="19"/>
  <c r="E39" i="21" s="1"/>
  <c r="I44" i="19"/>
  <c r="F40" i="19"/>
  <c r="F39" i="21" s="1"/>
  <c r="F34" i="19"/>
  <c r="E33" i="19"/>
  <c r="H42" i="19"/>
  <c r="H40" i="21" s="1"/>
  <c r="E8" i="17"/>
  <c r="E7" i="17"/>
  <c r="E6" i="17"/>
  <c r="E12" i="17"/>
  <c r="E10" i="17"/>
  <c r="E11" i="17"/>
  <c r="E9" i="17"/>
  <c r="E5" i="17"/>
  <c r="J8" i="17"/>
  <c r="C34" i="19" l="1"/>
  <c r="D34" i="19"/>
  <c r="C29" i="21"/>
  <c r="C32" i="21" s="1"/>
  <c r="E34" i="19"/>
  <c r="F33" i="19"/>
  <c r="H34" i="19"/>
  <c r="G29" i="21"/>
  <c r="G32" i="21" s="1"/>
  <c r="G34" i="19"/>
  <c r="G35" i="19"/>
  <c r="J33" i="19"/>
  <c r="H33" i="19"/>
  <c r="K35" i="19"/>
  <c r="J35" i="19"/>
  <c r="H35" i="19"/>
  <c r="H36" i="19"/>
  <c r="K33" i="19"/>
  <c r="E35" i="19"/>
  <c r="K34" i="19"/>
  <c r="J34" i="19"/>
  <c r="K34" i="21"/>
  <c r="F35" i="19"/>
  <c r="D29" i="21"/>
  <c r="D32" i="21" s="1"/>
  <c r="I35" i="19"/>
  <c r="I36" i="19"/>
  <c r="G36" i="19"/>
  <c r="I34" i="19"/>
  <c r="J36" i="19"/>
  <c r="K36" i="19"/>
  <c r="I33" i="19"/>
  <c r="O1" i="21"/>
  <c r="N28" i="21"/>
  <c r="N9" i="21"/>
  <c r="E38" i="21"/>
  <c r="F38" i="21" s="1"/>
  <c r="G38" i="21" s="1"/>
  <c r="H38" i="21" s="1"/>
  <c r="I38" i="21" s="1"/>
  <c r="J38" i="21" s="1"/>
  <c r="K38" i="21" s="1"/>
  <c r="D33" i="19"/>
  <c r="J9" i="17"/>
  <c r="P1" i="21" l="1"/>
  <c r="O28" i="21"/>
  <c r="O9" i="21"/>
  <c r="J10" i="17"/>
  <c r="P28"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1" i="17" s="1"/>
  <c r="I7" i="1"/>
  <c r="B8" i="17" s="1"/>
  <c r="I6" i="1"/>
  <c r="B7" i="17" s="1"/>
  <c r="I2" i="1"/>
  <c r="B5" i="17" s="1"/>
  <c r="I4" i="1"/>
  <c r="B9" i="17" s="1"/>
  <c r="I5" i="1"/>
  <c r="B10" i="17" s="1"/>
  <c r="I3" i="1"/>
  <c r="B6"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8"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11" i="17" s="1"/>
  <c r="K6" i="1"/>
  <c r="C7" i="17" s="1"/>
  <c r="K4" i="1"/>
  <c r="C9" i="17" s="1"/>
  <c r="K3" i="1"/>
  <c r="C6"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9" i="17"/>
  <c r="D10" i="17"/>
  <c r="D11" i="17"/>
  <c r="D8" i="17"/>
  <c r="D6" i="17"/>
  <c r="D7"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30" i="17"/>
  <c r="L54" i="17"/>
  <c r="L21" i="17"/>
  <c r="M38" i="17"/>
  <c r="M47" i="17"/>
  <c r="L19" i="17"/>
  <c r="M21" i="17"/>
  <c r="L38" i="17"/>
  <c r="M45" i="17"/>
  <c r="L53" i="17"/>
  <c r="L13" i="17"/>
  <c r="M54" i="17"/>
  <c r="L5" i="17"/>
  <c r="L9" i="17"/>
  <c r="M43" i="17"/>
  <c r="M14" i="17"/>
  <c r="M37" i="17"/>
  <c r="L50" i="17"/>
  <c r="L33" i="17"/>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 r="L26" i="30"/>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authors>
    <author>Erik Kobayashi-Solomon</author>
  </authors>
  <commentList>
    <comment ref="A28" authorId="0" shapeId="0">
      <text>
        <r>
          <rPr>
            <b/>
            <sz val="9"/>
            <color indexed="81"/>
            <rFont val="Tahoma"/>
            <family val="2"/>
          </rPr>
          <t>Erik Kobayashi-Solomon:</t>
        </r>
        <r>
          <rPr>
            <sz val="9"/>
            <color indexed="81"/>
            <rFont val="Tahoma"/>
            <family val="2"/>
          </rPr>
          <t xml:space="preserve">
Must have some non-product revenues as well. Totals don't match.</t>
        </r>
      </text>
    </comment>
  </commentList>
</comments>
</file>

<file path=xl/sharedStrings.xml><?xml version="1.0" encoding="utf-8"?>
<sst xmlns="http://schemas.openxmlformats.org/spreadsheetml/2006/main" count="457" uniqueCount="252">
  <si>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</si>
  <si>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</si>
  <si>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</si>
  <si>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</si>
  <si>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</si>
  <si>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</si>
  <si>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</si>
  <si>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</si>
  <si>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</si>
  <si>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</si>
  <si>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</si>
  <si>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</si>
  <si>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</si>
  <si>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</si>
  <si>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</si>
  <si>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</si>
  <si>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</si>
  <si>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</si>
  <si>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</si>
  <si>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</si>
  <si>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</si>
  <si>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</si>
  <si>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</si>
  <si>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</si>
  <si>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</si>
  <si>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</si>
  <si>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</si>
  <si>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</si>
  <si>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</si>
  <si>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</si>
  <si>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</si>
  <si>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</si>
  <si>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</si>
  <si>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</si>
  <si>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</si>
  <si>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</si>
  <si>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</si>
  <si>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</si>
  <si>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</si>
  <si>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</si>
  <si>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</si>
  <si>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</si>
  <si>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</si>
  <si>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</si>
  <si>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</si>
  <si>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</si>
  <si>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</si>
  <si>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</si>
  <si>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</si>
  <si>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</si>
  <si>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</si>
  <si>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</si>
  <si>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</si>
  <si>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</si>
  <si>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</si>
  <si>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</si>
  <si>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</si>
  <si>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</si>
  <si>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</si>
  <si>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</si>
  <si>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</si>
  <si>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</si>
  <si>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</si>
  <si>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</si>
  <si>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</si>
  <si>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</si>
  <si>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</si>
  <si>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</si>
  <si>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</si>
  <si>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</si>
  <si>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</si>
  <si>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</si>
  <si>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</si>
  <si>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</si>
  <si>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</si>
  <si>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</si>
  <si>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</si>
  <si>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</si>
  <si>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</si>
  <si>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</si>
  <si>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</si>
  <si>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</si>
  <si>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</si>
  <si>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</si>
  <si>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</si>
  <si>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</si>
  <si>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</si>
  <si>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</si>
  <si>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</si>
  <si>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</si>
  <si>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</si>
  <si>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</si>
  <si>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</si>
  <si>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</si>
  <si>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</si>
  <si>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</si>
  <si>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</si>
  <si>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</si>
  <si>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</si>
  <si>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</si>
  <si>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</si>
  <si>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</si>
  <si>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</si>
  <si>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</si>
  <si>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</si>
  <si>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</si>
  <si>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</si>
  <si>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</si>
  <si>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</si>
  <si>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</si>
  <si>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</si>
  <si>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</si>
  <si>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</si>
  <si>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</si>
  <si>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</si>
  <si>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</si>
  <si>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</si>
  <si>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</si>
  <si>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</si>
  <si>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</si>
  <si>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</si>
  <si>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</si>
  <si>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</si>
  <si>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</si>
  <si>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</si>
  <si>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</si>
  <si>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</si>
  <si>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</si>
  <si>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</si>
  <si>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</si>
  <si>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</si>
  <si>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</si>
  <si>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</si>
  <si>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</si>
  <si>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</si>
  <si>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</si>
  <si>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</si>
  <si>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</si>
  <si>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</si>
  <si>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</si>
  <si>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</si>
  <si>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</si>
  <si>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</si>
  <si>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</si>
  <si>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</si>
  <si>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</si>
  <si>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</si>
  <si>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</si>
  <si>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</si>
  <si>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</si>
  <si>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</si>
  <si>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</si>
  <si>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</si>
  <si>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</si>
  <si>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</si>
  <si>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</si>
  <si>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</si>
  <si>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</si>
  <si>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</si>
  <si>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</si>
  <si>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</si>
  <si>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</si>
  <si>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</si>
  <si>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</si>
  <si>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</si>
  <si>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</si>
  <si>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</si>
  <si>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</si>
  <si>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</si>
  <si>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</si>
  <si>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</si>
  <si>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</si>
  <si>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</si>
  <si>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</si>
  <si>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</si>
  <si>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</si>
  <si>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</si>
  <si>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</si>
  <si>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</si>
  <si>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</si>
  <si>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</si>
  <si>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</si>
  <si>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</si>
  <si>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</si>
  <si>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</si>
  <si>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</si>
  <si>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</si>
  <si>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</si>
  <si>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</si>
  <si>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</si>
  <si>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Gilead Sciences</t>
  </si>
  <si>
    <t>GILD</t>
  </si>
  <si>
    <t>Epclusa</t>
  </si>
  <si>
    <t>Hep-C (all Genomes)</t>
  </si>
  <si>
    <t>Harvoni</t>
  </si>
  <si>
    <t>Hep-C</t>
  </si>
  <si>
    <t>Sovaldi</t>
  </si>
  <si>
    <t>Hep-C Franchise</t>
  </si>
  <si>
    <t>Truvada</t>
  </si>
  <si>
    <t>HIV</t>
  </si>
  <si>
    <t>Atripla</t>
  </si>
  <si>
    <t>HIV (w / BMY)</t>
  </si>
  <si>
    <t>Stribild</t>
  </si>
  <si>
    <t>HIV (Quad Pill)</t>
  </si>
  <si>
    <t>Complera/Eviplera</t>
  </si>
  <si>
    <t>HIV (w / JNJ)</t>
  </si>
  <si>
    <t>Viread</t>
  </si>
  <si>
    <t>HIV / Hep-B</t>
  </si>
  <si>
    <t>TDF Franchise</t>
  </si>
  <si>
    <t>Descovy</t>
  </si>
  <si>
    <t>Odefsey</t>
  </si>
  <si>
    <t>Genvoya</t>
  </si>
  <si>
    <t>TAF Franchise</t>
  </si>
  <si>
    <t>Other</t>
  </si>
  <si>
    <t>Incl. Tamiflu</t>
  </si>
  <si>
    <t>Hepsera</t>
  </si>
  <si>
    <t>Hep-B / Herpes</t>
  </si>
  <si>
    <t>Emtriva</t>
  </si>
  <si>
    <t>HIV (Truvada component)</t>
  </si>
  <si>
    <t>Total HIV</t>
  </si>
  <si>
    <t>Total Antiviral</t>
  </si>
  <si>
    <t>Letairis</t>
  </si>
  <si>
    <t>Pulmonary hypertension</t>
  </si>
  <si>
    <t>Ranexa</t>
  </si>
  <si>
    <t>Angina</t>
  </si>
  <si>
    <t>AmBisome</t>
  </si>
  <si>
    <t>Fungal Infection</t>
  </si>
  <si>
    <t>Zydelig</t>
  </si>
  <si>
    <t>Leukemia</t>
  </si>
  <si>
    <t>Total Other</t>
  </si>
  <si>
    <t>US Patent Expiration</t>
  </si>
  <si>
    <t>European Patent Expiration</t>
  </si>
  <si>
    <t>TDF Growth</t>
  </si>
  <si>
    <t>HIV Growth</t>
  </si>
  <si>
    <t>2016 (YTD)</t>
  </si>
  <si>
    <t>HCV Franchise</t>
  </si>
  <si>
    <t>Best Case</t>
  </si>
  <si>
    <t>Worst Case</t>
  </si>
  <si>
    <t>Best Case %</t>
  </si>
  <si>
    <t>Worst Case %</t>
  </si>
  <si>
    <t>HIV Franchise</t>
  </si>
  <si>
    <t>Non Viral</t>
  </si>
  <si>
    <t>Licensing Total</t>
  </si>
  <si>
    <t>Best Case Total</t>
  </si>
  <si>
    <t>Worst Case Total</t>
  </si>
  <si>
    <t>Mystery Blockbuster</t>
  </si>
  <si>
    <t>Average Price</t>
  </si>
  <si>
    <t>Population</t>
  </si>
  <si>
    <t>Market (mm)</t>
  </si>
  <si>
    <t>Annual revs over 15 years</t>
  </si>
  <si>
    <t>Pre-Licensing Best Case Total</t>
  </si>
  <si>
    <t>Pre-Licensing Worst Case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</si>
</sst>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4">
    <font>
      <sz val="11"/>
      <color theme="1"/>
      <name val="Calibri"/>
      <family val="2"/>
      <scheme val="minor"/>
    </font>
    <font>
      <sz val="11"/>
      <color theme="1"/>
      <name val="Arial Narrow"/>
      <family val="2"/>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0000"/>
        <bgColor indexed="64"/>
      </patternFill>
    </fill>
  </fills>
  <borders count="28">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7">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9" fontId="10" fillId="0" borderId="0"/>
    <xf numFmtId="173" fontId="11" fillId="4" borderId="0" applyNumberFormat="0" applyFill="0" applyBorder="0" applyAlignment="0" applyProtection="0">
      <protection locked="0"/>
    </xf>
    <xf numFmtId="174" fontId="10" fillId="0" borderId="0" applyFont="0" applyFill="0" applyBorder="0" applyAlignment="0" applyProtection="0"/>
    <xf numFmtId="175" fontId="10" fillId="0" borderId="0" applyFont="0" applyFill="0" applyBorder="0" applyAlignment="0" applyProtection="0"/>
    <xf numFmtId="0" fontId="12" fillId="0" borderId="0">
      <alignment horizontal="center" wrapText="1"/>
      <protection locked="0"/>
    </xf>
    <xf numFmtId="176" fontId="10" fillId="0" borderId="0" applyFont="0" applyFill="0" applyBorder="0" applyAlignment="0" applyProtection="0"/>
    <xf numFmtId="177" fontId="10" fillId="0" borderId="0" applyFont="0" applyFill="0" applyBorder="0" applyAlignment="0" applyProtection="0"/>
    <xf numFmtId="0" fontId="13" fillId="0" borderId="0" applyNumberFormat="0" applyFill="0" applyBorder="0" applyAlignment="0" applyProtection="0"/>
    <xf numFmtId="0" fontId="14" fillId="0" borderId="0"/>
    <xf numFmtId="178" fontId="15" fillId="0" borderId="0" applyFill="0" applyBorder="0" applyAlignment="0"/>
    <xf numFmtId="179" fontId="15" fillId="0" borderId="0" applyFill="0" applyBorder="0" applyAlignment="0"/>
    <xf numFmtId="180" fontId="15" fillId="0" borderId="0" applyFill="0" applyBorder="0" applyAlignment="0"/>
    <xf numFmtId="181" fontId="15" fillId="0" borderId="0" applyFill="0" applyBorder="0" applyAlignment="0"/>
    <xf numFmtId="178" fontId="15" fillId="0" borderId="0" applyFill="0" applyBorder="0" applyAlignment="0"/>
    <xf numFmtId="178" fontId="15" fillId="0" borderId="0" applyFill="0" applyBorder="0" applyAlignment="0"/>
    <xf numFmtId="179" fontId="15" fillId="0" borderId="0" applyFill="0" applyBorder="0" applyAlignment="0"/>
    <xf numFmtId="179" fontId="15" fillId="0" borderId="0" applyFill="0" applyBorder="0" applyAlignment="0"/>
    <xf numFmtId="182" fontId="15" fillId="0" borderId="0"/>
    <xf numFmtId="182" fontId="15" fillId="0" borderId="0"/>
    <xf numFmtId="182" fontId="15" fillId="0" borderId="0"/>
    <xf numFmtId="182" fontId="15" fillId="0" borderId="0"/>
    <xf numFmtId="182" fontId="15" fillId="0" borderId="0"/>
    <xf numFmtId="182" fontId="15" fillId="0" borderId="0"/>
    <xf numFmtId="182" fontId="15" fillId="0" borderId="0"/>
    <xf numFmtId="182" fontId="15" fillId="0" borderId="0"/>
    <xf numFmtId="178" fontId="15" fillId="0" borderId="0" applyFont="0" applyFill="0" applyBorder="0" applyAlignment="0" applyProtection="0"/>
    <xf numFmtId="3" fontId="15" fillId="0" borderId="0" applyFont="0" applyFill="0" applyBorder="0" applyAlignment="0" applyProtection="0"/>
    <xf numFmtId="0" fontId="16" fillId="0" borderId="0" applyNumberFormat="0" applyAlignment="0">
      <alignment horizontal="left"/>
    </xf>
    <xf numFmtId="179" fontId="15" fillId="0" borderId="0" applyFont="0" applyFill="0" applyBorder="0" applyAlignment="0" applyProtection="0"/>
    <xf numFmtId="44" fontId="8" fillId="0" borderId="0" applyFont="0" applyFill="0" applyBorder="0" applyAlignment="0" applyProtection="0"/>
    <xf numFmtId="183" fontId="15" fillId="0" borderId="0" applyFont="0" applyFill="0" applyBorder="0" applyAlignment="0" applyProtection="0"/>
    <xf numFmtId="184" fontId="15" fillId="0" borderId="0" applyFont="0" applyFill="0" applyBorder="0" applyAlignment="0" applyProtection="0"/>
    <xf numFmtId="0" fontId="17" fillId="0" borderId="0" applyFont="0" applyFill="0" applyBorder="0" applyAlignment="0" applyProtection="0"/>
    <xf numFmtId="15" fontId="18" fillId="0" borderId="0"/>
    <xf numFmtId="14" fontId="19" fillId="0" borderId="0" applyFill="0" applyBorder="0" applyAlignment="0"/>
    <xf numFmtId="0" fontId="15" fillId="0" borderId="0" applyFont="0" applyFill="0" applyBorder="0" applyAlignment="0" applyProtection="0"/>
    <xf numFmtId="38" fontId="18" fillId="0" borderId="8">
      <alignment vertical="center"/>
    </xf>
    <xf numFmtId="185" fontId="20" fillId="0" borderId="0" applyFill="0" applyBorder="0" applyAlignment="0" applyProtection="0">
      <alignment horizontal="right"/>
    </xf>
    <xf numFmtId="185" fontId="20" fillId="0" borderId="0" applyFill="0" applyBorder="0" applyAlignment="0">
      <alignment horizontal="right"/>
    </xf>
    <xf numFmtId="186" fontId="20" fillId="0" borderId="0" applyFill="0" applyBorder="0" applyAlignment="0">
      <alignment horizontal="right"/>
    </xf>
    <xf numFmtId="178" fontId="15" fillId="0" borderId="0" applyFill="0" applyBorder="0" applyAlignment="0"/>
    <xf numFmtId="179" fontId="15" fillId="0" borderId="0" applyFill="0" applyBorder="0" applyAlignment="0"/>
    <xf numFmtId="178" fontId="15" fillId="0" borderId="0" applyFill="0" applyBorder="0" applyAlignment="0"/>
    <xf numFmtId="179" fontId="15" fillId="0" borderId="0" applyFill="0" applyBorder="0" applyAlignment="0"/>
    <xf numFmtId="179" fontId="15" fillId="0" borderId="0" applyFill="0" applyBorder="0" applyAlignment="0"/>
    <xf numFmtId="0" fontId="21" fillId="0" borderId="0" applyNumberFormat="0" applyAlignment="0">
      <alignment horizontal="left"/>
    </xf>
    <xf numFmtId="187" fontId="15" fillId="0" borderId="0" applyFont="0" applyFill="0" applyBorder="0" applyAlignment="0" applyProtection="0">
      <alignment vertical="top"/>
    </xf>
    <xf numFmtId="2" fontId="15" fillId="0" borderId="0" applyFont="0" applyFill="0" applyBorder="0" applyAlignment="0" applyProtection="0"/>
    <xf numFmtId="188" fontId="22" fillId="0" borderId="11">
      <alignment horizontal="right"/>
    </xf>
    <xf numFmtId="38" fontId="23" fillId="4" borderId="0" applyNumberFormat="0" applyBorder="0" applyAlignment="0" applyProtection="0"/>
    <xf numFmtId="0" fontId="24" fillId="4" borderId="0"/>
    <xf numFmtId="0" fontId="25" fillId="0" borderId="12" applyNumberFormat="0" applyAlignment="0" applyProtection="0">
      <alignment horizontal="left" vertical="center"/>
    </xf>
    <xf numFmtId="0" fontId="25" fillId="0" borderId="1">
      <alignment horizontal="left" vertical="center"/>
    </xf>
    <xf numFmtId="0" fontId="26" fillId="0" borderId="4">
      <alignment horizontal="center"/>
    </xf>
    <xf numFmtId="0" fontId="26" fillId="0" borderId="0">
      <alignment horizontal="center"/>
    </xf>
    <xf numFmtId="0" fontId="27" fillId="0" borderId="0" applyNumberFormat="0" applyFill="0" applyBorder="0" applyAlignment="0" applyProtection="0">
      <alignment vertical="top"/>
      <protection locked="0"/>
    </xf>
    <xf numFmtId="10" fontId="23" fillId="5" borderId="3" applyNumberFormat="0" applyBorder="0" applyAlignment="0" applyProtection="0"/>
    <xf numFmtId="189" fontId="28" fillId="0" borderId="7" applyBorder="0">
      <protection locked="0"/>
    </xf>
    <xf numFmtId="178" fontId="15" fillId="0" borderId="0" applyFill="0" applyBorder="0" applyAlignment="0"/>
    <xf numFmtId="179" fontId="15" fillId="0" borderId="0" applyFill="0" applyBorder="0" applyAlignment="0"/>
    <xf numFmtId="178" fontId="15" fillId="0" borderId="0" applyFill="0" applyBorder="0" applyAlignment="0"/>
    <xf numFmtId="179" fontId="15" fillId="0" borderId="0" applyFill="0" applyBorder="0" applyAlignment="0"/>
    <xf numFmtId="179" fontId="15" fillId="0" borderId="0" applyFill="0" applyBorder="0" applyAlignment="0"/>
    <xf numFmtId="190" fontId="20" fillId="0" borderId="0" applyFill="0" applyBorder="0" applyAlignment="0">
      <alignment horizontal="right"/>
    </xf>
    <xf numFmtId="0" fontId="29" fillId="0" borderId="0">
      <alignment horizontal="right"/>
    </xf>
    <xf numFmtId="0" fontId="30" fillId="0" borderId="0"/>
    <xf numFmtId="0" fontId="28" fillId="0" borderId="13" applyNumberFormat="0" applyAlignment="0"/>
    <xf numFmtId="37" fontId="31" fillId="0" borderId="0"/>
    <xf numFmtId="191" fontId="32" fillId="0" borderId="0"/>
    <xf numFmtId="0" fontId="8" fillId="0" borderId="0"/>
    <xf numFmtId="0" fontId="3" fillId="0" borderId="0"/>
    <xf numFmtId="0" fontId="3" fillId="0" borderId="0"/>
    <xf numFmtId="0" fontId="3" fillId="0" borderId="0"/>
    <xf numFmtId="0" fontId="3" fillId="0" borderId="0"/>
    <xf numFmtId="14" fontId="12" fillId="0" borderId="0">
      <alignment horizontal="center" wrapText="1"/>
      <protection locked="0"/>
    </xf>
    <xf numFmtId="178" fontId="15" fillId="0" borderId="0" applyFont="0" applyFill="0" applyBorder="0" applyAlignment="0" applyProtection="0"/>
    <xf numFmtId="192" fontId="15" fillId="0" borderId="0" applyFont="0" applyFill="0" applyBorder="0" applyAlignment="0" applyProtection="0"/>
    <xf numFmtId="10" fontId="15" fillId="0" borderId="0" applyFont="0" applyFill="0" applyBorder="0" applyAlignment="0" applyProtection="0"/>
    <xf numFmtId="193" fontId="20" fillId="0" borderId="0" applyFill="0" applyBorder="0" applyAlignment="0">
      <alignment horizontal="right"/>
    </xf>
    <xf numFmtId="194" fontId="20" fillId="0" borderId="0" applyBorder="0" applyAlignment="0">
      <alignment horizontal="right"/>
    </xf>
    <xf numFmtId="195" fontId="33" fillId="0" borderId="2" applyFill="0" applyAlignment="0">
      <alignment horizontal="right"/>
    </xf>
    <xf numFmtId="196" fontId="34" fillId="0" borderId="0" applyNumberFormat="0" applyFill="0" applyBorder="0" applyAlignment="0">
      <alignment horizontal="right"/>
    </xf>
    <xf numFmtId="194" fontId="20" fillId="6" borderId="0" applyFont="0" applyBorder="0" applyAlignment="0">
      <alignment horizontal="right"/>
    </xf>
    <xf numFmtId="0" fontId="35" fillId="0" borderId="0" applyFill="0" applyBorder="0">
      <alignment horizontal="right"/>
    </xf>
    <xf numFmtId="0" fontId="36" fillId="0" borderId="0" applyFont="0"/>
    <xf numFmtId="178" fontId="15" fillId="0" borderId="0" applyFill="0" applyBorder="0" applyAlignment="0"/>
    <xf numFmtId="179" fontId="15" fillId="0" borderId="0" applyFill="0" applyBorder="0" applyAlignment="0"/>
    <xf numFmtId="178" fontId="15" fillId="0" borderId="0" applyFill="0" applyBorder="0" applyAlignment="0"/>
    <xf numFmtId="179" fontId="15" fillId="0" borderId="0" applyFill="0" applyBorder="0" applyAlignment="0"/>
    <xf numFmtId="179" fontId="15" fillId="0" borderId="0" applyFill="0" applyBorder="0" applyAlignment="0"/>
    <xf numFmtId="197" fontId="9" fillId="0" borderId="0" applyFont="0" applyFill="0" applyBorder="0" applyAlignment="0" applyProtection="0"/>
    <xf numFmtId="0" fontId="37" fillId="7" borderId="0" applyNumberFormat="0" applyFont="0" applyBorder="0" applyAlignment="0">
      <alignment horizontal="center"/>
    </xf>
    <xf numFmtId="198" fontId="38" fillId="0" borderId="0" applyNumberFormat="0" applyFill="0" applyBorder="0" applyAlignment="0" applyProtection="0">
      <alignment horizontal="left"/>
    </xf>
    <xf numFmtId="199" fontId="23" fillId="0" borderId="0">
      <alignment vertical="center"/>
    </xf>
    <xf numFmtId="38" fontId="30" fillId="0" borderId="0" applyNumberFormat="0" applyFont="0" applyFill="0" applyBorder="0" applyAlignment="0"/>
    <xf numFmtId="200" fontId="30" fillId="0" borderId="0">
      <protection locked="0"/>
    </xf>
    <xf numFmtId="0" fontId="37" fillId="1" borderId="1" applyNumberFormat="0" applyFont="0" applyAlignment="0">
      <alignment horizontal="center"/>
    </xf>
    <xf numFmtId="0" fontId="39" fillId="0" borderId="0" applyNumberFormat="0" applyFill="0" applyBorder="0" applyAlignment="0" applyProtection="0">
      <alignment vertical="top"/>
      <protection locked="0"/>
    </xf>
    <xf numFmtId="0" fontId="40" fillId="0" borderId="0" applyNumberFormat="0" applyFill="0" applyBorder="0" applyAlignment="0">
      <alignment horizontal="center"/>
    </xf>
    <xf numFmtId="3" fontId="15" fillId="4" borderId="14" applyFont="0" applyFill="0" applyBorder="0" applyAlignment="0" applyProtection="0"/>
    <xf numFmtId="39" fontId="15" fillId="4" borderId="14" applyFont="0" applyFill="0" applyBorder="0" applyAlignment="0" applyProtection="0"/>
    <xf numFmtId="201" fontId="15" fillId="4" borderId="14" applyFont="0" applyFill="0" applyBorder="0" applyAlignment="0" applyProtection="0"/>
    <xf numFmtId="37" fontId="15" fillId="4" borderId="15" applyFont="0" applyFill="0" applyBorder="0" applyAlignment="0" applyProtection="0"/>
    <xf numFmtId="10" fontId="15" fillId="4" borderId="14" applyFont="0" applyFill="0" applyBorder="0" applyAlignment="0" applyProtection="0"/>
    <xf numFmtId="9" fontId="15" fillId="4" borderId="14" applyFont="0" applyFill="0" applyBorder="0" applyAlignment="0" applyProtection="0"/>
    <xf numFmtId="2" fontId="15" fillId="4" borderId="14" applyFont="0" applyFill="0" applyBorder="0" applyAlignment="0" applyProtection="0"/>
    <xf numFmtId="0" fontId="15" fillId="0" borderId="0"/>
    <xf numFmtId="40" fontId="41" fillId="0" borderId="0" applyBorder="0">
      <alignment horizontal="right"/>
    </xf>
    <xf numFmtId="49" fontId="19" fillId="0" borderId="0" applyFill="0" applyBorder="0" applyAlignment="0"/>
    <xf numFmtId="202" fontId="15" fillId="0" borderId="0" applyFill="0" applyBorder="0" applyAlignment="0"/>
    <xf numFmtId="178" fontId="15" fillId="0" borderId="0" applyFill="0" applyBorder="0" applyAlignment="0"/>
    <xf numFmtId="0" fontId="15" fillId="0" borderId="0" applyFont="0" applyFill="0" applyBorder="0" applyAlignment="0" applyProtection="0"/>
    <xf numFmtId="0" fontId="15" fillId="0" borderId="0" applyFont="0" applyFill="0" applyBorder="0" applyAlignment="0" applyProtection="0"/>
    <xf numFmtId="0" fontId="15" fillId="0" borderId="0"/>
    <xf numFmtId="203" fontId="15" fillId="0" borderId="0" applyFont="0" applyFill="0" applyBorder="0" applyAlignment="0" applyProtection="0"/>
    <xf numFmtId="204" fontId="15" fillId="0" borderId="0" applyFont="0" applyFill="0" applyBorder="0" applyAlignment="0" applyProtection="0"/>
  </cellStyleXfs>
  <cellXfs count="190">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7" fillId="0" borderId="0" xfId="0" applyFont="1" applyAlignment="1">
      <alignment horizontal="right"/>
    </xf>
    <xf numFmtId="166" fontId="7" fillId="0" borderId="0" xfId="0" applyNumberFormat="1" applyFont="1"/>
    <xf numFmtId="0" fontId="7" fillId="0" borderId="0" xfId="0" applyFont="1"/>
    <xf numFmtId="0" fontId="5"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0"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7" fillId="0" borderId="0" xfId="0" applyNumberFormat="1" applyFont="1"/>
    <xf numFmtId="44" fontId="0" fillId="0" borderId="0" xfId="0" applyNumberFormat="1"/>
    <xf numFmtId="0" fontId="5" fillId="0" borderId="0" xfId="0" applyFont="1" applyAlignment="1">
      <alignment horizontal="center"/>
    </xf>
    <xf numFmtId="43" fontId="0" fillId="0" borderId="0" xfId="1" applyNumberFormat="1" applyFont="1"/>
    <xf numFmtId="9" fontId="6" fillId="0" borderId="0" xfId="3" applyFont="1"/>
    <xf numFmtId="43" fontId="0" fillId="0" borderId="0" xfId="0" applyNumberFormat="1"/>
    <xf numFmtId="164" fontId="0" fillId="0" borderId="0" xfId="0" applyNumberFormat="1"/>
    <xf numFmtId="0" fontId="7" fillId="0" borderId="0" xfId="0" applyNumberFormat="1" applyFont="1" applyAlignment="1">
      <alignment horizontal="right"/>
    </xf>
    <xf numFmtId="9" fontId="5"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4"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7" fillId="0" borderId="0" xfId="0" applyFont="1" applyFill="1" applyBorder="1"/>
    <xf numFmtId="0" fontId="0" fillId="0" borderId="18" xfId="0" applyBorder="1"/>
    <xf numFmtId="43" fontId="0" fillId="2" borderId="0" xfId="1" applyFont="1" applyFill="1" applyBorder="1"/>
    <xf numFmtId="0" fontId="44"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4" fillId="3" borderId="4" xfId="0" applyFont="1" applyFill="1" applyBorder="1"/>
    <xf numFmtId="9" fontId="0" fillId="0" borderId="0" xfId="3" applyFont="1" applyAlignment="1">
      <alignment horizontal="right"/>
    </xf>
    <xf numFmtId="0" fontId="45" fillId="3" borderId="4" xfId="0" applyFont="1" applyFill="1" applyBorder="1"/>
    <xf numFmtId="165" fontId="0" fillId="0" borderId="0" xfId="1" applyNumberFormat="1" applyFont="1" applyBorder="1"/>
    <xf numFmtId="0" fontId="4" fillId="3" borderId="17" xfId="4" applyFont="1" applyFill="1" applyBorder="1" applyAlignment="1">
      <alignment horizontal="center"/>
    </xf>
    <xf numFmtId="0" fontId="4"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4" fillId="3" borderId="0" xfId="0" applyFont="1" applyFill="1" applyBorder="1" applyAlignment="1">
      <alignment horizontal="center"/>
    </xf>
    <xf numFmtId="0" fontId="4"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3" fillId="0" borderId="0" xfId="4"/>
    <xf numFmtId="43" fontId="8" fillId="0" borderId="0" xfId="5" applyNumberFormat="1"/>
    <xf numFmtId="0" fontId="46" fillId="0" borderId="0" xfId="4" applyFont="1"/>
    <xf numFmtId="0" fontId="47" fillId="3" borderId="0" xfId="4" applyFont="1" applyFill="1"/>
    <xf numFmtId="0" fontId="47" fillId="3" borderId="0" xfId="4" applyFont="1" applyFill="1" applyAlignment="1">
      <alignment horizontal="right"/>
    </xf>
    <xf numFmtId="0" fontId="48" fillId="0" borderId="0" xfId="4" applyFont="1" applyAlignment="1">
      <alignment horizontal="right"/>
    </xf>
    <xf numFmtId="165" fontId="46" fillId="0" borderId="0" xfId="6" applyNumberFormat="1" applyFont="1"/>
    <xf numFmtId="43" fontId="46" fillId="0" borderId="0" xfId="4" applyNumberFormat="1" applyFont="1"/>
    <xf numFmtId="9" fontId="46" fillId="0" borderId="0" xfId="7" applyFont="1"/>
    <xf numFmtId="9" fontId="46" fillId="0" borderId="0" xfId="4" applyNumberFormat="1" applyFont="1"/>
    <xf numFmtId="9" fontId="49" fillId="0" borderId="0" xfId="7" applyFont="1"/>
    <xf numFmtId="0" fontId="48" fillId="0" borderId="0" xfId="4" applyFont="1"/>
    <xf numFmtId="165" fontId="48" fillId="0" borderId="0" xfId="4" applyNumberFormat="1" applyFont="1"/>
    <xf numFmtId="205" fontId="46" fillId="0" borderId="0" xfId="4" applyNumberFormat="1" applyFont="1"/>
    <xf numFmtId="0" fontId="4"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50" fillId="0" borderId="19" xfId="0" applyFont="1" applyFill="1" applyBorder="1" applyAlignment="1">
      <alignment horizontal="center"/>
    </xf>
    <xf numFmtId="9" fontId="50" fillId="0" borderId="19" xfId="3" applyFont="1" applyFill="1" applyBorder="1" applyAlignment="1">
      <alignment horizontal="center"/>
    </xf>
    <xf numFmtId="0" fontId="50" fillId="0" borderId="19" xfId="0" applyFont="1" applyBorder="1" applyAlignment="1">
      <alignment horizontal="center"/>
    </xf>
    <xf numFmtId="0" fontId="50" fillId="0" borderId="20" xfId="0" applyFont="1" applyBorder="1" applyAlignment="1">
      <alignment horizontal="center"/>
    </xf>
    <xf numFmtId="0" fontId="6" fillId="0" borderId="0" xfId="0" applyFont="1"/>
    <xf numFmtId="9" fontId="0" fillId="0" borderId="0" xfId="0" applyNumberFormat="1"/>
    <xf numFmtId="0" fontId="0" fillId="0" borderId="10" xfId="0" applyBorder="1"/>
    <xf numFmtId="0" fontId="4" fillId="3" borderId="18" xfId="0" applyFont="1" applyFill="1" applyBorder="1"/>
    <xf numFmtId="0" fontId="4"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7" fillId="0" borderId="0" xfId="0" applyNumberFormat="1" applyFont="1"/>
    <xf numFmtId="165" fontId="0" fillId="2" borderId="1" xfId="1" applyNumberFormat="1" applyFont="1" applyFill="1" applyBorder="1" applyProtection="1">
      <protection locked="0"/>
    </xf>
    <xf numFmtId="0" fontId="51" fillId="0" borderId="0" xfId="0" applyFont="1" applyAlignment="1">
      <alignment horizontal="left" indent="1"/>
    </xf>
    <xf numFmtId="9" fontId="51" fillId="0" borderId="0" xfId="3" applyFont="1" applyAlignment="1">
      <alignment horizontal="right"/>
    </xf>
    <xf numFmtId="9" fontId="51" fillId="0" borderId="0" xfId="3" applyFont="1"/>
    <xf numFmtId="206" fontId="52"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3" fillId="0" borderId="0" xfId="1" applyNumberFormat="1" applyFont="1" applyFill="1"/>
    <xf numFmtId="0" fontId="51" fillId="0" borderId="0" xfId="0" applyFont="1"/>
    <xf numFmtId="0" fontId="53" fillId="0" borderId="0" xfId="0" applyFont="1" applyAlignment="1">
      <alignment horizontal="left" indent="2"/>
    </xf>
    <xf numFmtId="43" fontId="53" fillId="2" borderId="0" xfId="1" applyNumberFormat="1" applyFont="1" applyFill="1" applyProtection="1">
      <protection locked="0"/>
    </xf>
    <xf numFmtId="0" fontId="53" fillId="8" borderId="0" xfId="0" applyFont="1" applyFill="1" applyAlignment="1">
      <alignment horizontal="left" indent="2"/>
    </xf>
    <xf numFmtId="165" fontId="53" fillId="2" borderId="0" xfId="1" applyNumberFormat="1" applyFont="1" applyFill="1" applyBorder="1" applyProtection="1">
      <protection locked="0"/>
    </xf>
    <xf numFmtId="0" fontId="53" fillId="0" borderId="23" xfId="0" applyFont="1" applyBorder="1" applyAlignment="1">
      <alignment horizontal="left" indent="2"/>
    </xf>
    <xf numFmtId="165" fontId="53"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2" fillId="3" borderId="4" xfId="0" applyNumberFormat="1" applyFont="1" applyFill="1" applyBorder="1"/>
    <xf numFmtId="0" fontId="0" fillId="0" borderId="12" xfId="0" applyBorder="1"/>
    <xf numFmtId="165" fontId="3"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2" fillId="0" borderId="0" xfId="0" applyNumberFormat="1" applyFont="1"/>
    <xf numFmtId="9" fontId="2" fillId="0" borderId="0" xfId="3" applyFont="1"/>
    <xf numFmtId="0" fontId="1" fillId="0" borderId="0" xfId="0" applyFont="1"/>
    <xf numFmtId="0" fontId="1" fillId="9" borderId="0" xfId="0" applyFont="1" applyFill="1"/>
    <xf numFmtId="165" fontId="1" fillId="0" borderId="0" xfId="1" applyNumberFormat="1" applyFont="1"/>
    <xf numFmtId="165" fontId="1" fillId="9" borderId="0" xfId="1" applyNumberFormat="1" applyFont="1" applyFill="1"/>
    <xf numFmtId="165" fontId="1" fillId="0" borderId="0" xfId="0" applyNumberFormat="1" applyFont="1"/>
    <xf numFmtId="0" fontId="1" fillId="0" borderId="1" xfId="0" applyFont="1" applyBorder="1"/>
    <xf numFmtId="165" fontId="1" fillId="0" borderId="1" xfId="1" applyNumberFormat="1" applyFont="1" applyBorder="1"/>
    <xf numFmtId="165" fontId="1" fillId="9" borderId="1" xfId="1" applyNumberFormat="1" applyFont="1" applyFill="1" applyBorder="1"/>
    <xf numFmtId="0" fontId="1" fillId="10" borderId="0" xfId="0" applyFont="1" applyFill="1"/>
    <xf numFmtId="0" fontId="1" fillId="11" borderId="0" xfId="0" applyFont="1" applyFill="1"/>
    <xf numFmtId="165" fontId="1" fillId="11" borderId="0" xfId="1" applyNumberFormat="1" applyFont="1" applyFill="1"/>
    <xf numFmtId="0" fontId="1" fillId="0" borderId="2" xfId="0" applyFont="1" applyBorder="1"/>
    <xf numFmtId="165" fontId="1" fillId="0" borderId="2" xfId="0" applyNumberFormat="1" applyFont="1" applyBorder="1"/>
    <xf numFmtId="165" fontId="1" fillId="9" borderId="2" xfId="0" applyNumberFormat="1" applyFont="1" applyFill="1" applyBorder="1"/>
    <xf numFmtId="9" fontId="1" fillId="0" borderId="0" xfId="3" applyFont="1"/>
    <xf numFmtId="165" fontId="5" fillId="0" borderId="0" xfId="1" applyNumberFormat="1" applyFont="1"/>
    <xf numFmtId="165" fontId="5" fillId="0" borderId="0" xfId="0" applyNumberFormat="1" applyFont="1"/>
    <xf numFmtId="167" fontId="0" fillId="0" borderId="0" xfId="3" applyNumberFormat="1" applyFont="1"/>
    <xf numFmtId="9" fontId="0" fillId="9" borderId="0" xfId="3" applyFont="1" applyFill="1"/>
    <xf numFmtId="9" fontId="0" fillId="9" borderId="0" xfId="0" applyNumberFormat="1" applyFill="1"/>
    <xf numFmtId="165" fontId="0" fillId="9" borderId="0" xfId="1" applyNumberFormat="1" applyFont="1" applyFill="1"/>
    <xf numFmtId="9" fontId="0" fillId="0" borderId="0" xfId="0" applyNumberFormat="1" applyFill="1"/>
    <xf numFmtId="9" fontId="0" fillId="0" borderId="24" xfId="3" applyFont="1" applyBorder="1"/>
    <xf numFmtId="9" fontId="0" fillId="0" borderId="7" xfId="3" applyFont="1" applyBorder="1"/>
    <xf numFmtId="9" fontId="0" fillId="0" borderId="25" xfId="3" applyFont="1" applyBorder="1"/>
    <xf numFmtId="9" fontId="0" fillId="0" borderId="26" xfId="3" applyFont="1" applyBorder="1"/>
    <xf numFmtId="9" fontId="0" fillId="0" borderId="4" xfId="3" applyFont="1" applyBorder="1"/>
    <xf numFmtId="9" fontId="0" fillId="0" borderId="27" xfId="3" applyFont="1" applyBorder="1"/>
    <xf numFmtId="0" fontId="4"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4" fillId="8" borderId="16" xfId="4" applyFont="1" applyFill="1" applyBorder="1" applyAlignment="1">
      <alignment horizontal="center"/>
    </xf>
    <xf numFmtId="0" fontId="44" fillId="8" borderId="5" xfId="4" applyFont="1" applyFill="1" applyBorder="1" applyAlignment="1">
      <alignment horizontal="center"/>
    </xf>
    <xf numFmtId="0" fontId="4" fillId="3" borderId="16" xfId="0" applyFont="1" applyFill="1" applyBorder="1" applyAlignment="1">
      <alignment horizontal="center"/>
    </xf>
    <xf numFmtId="0" fontId="4" fillId="3" borderId="5" xfId="0" applyFont="1" applyFill="1" applyBorder="1" applyAlignment="1">
      <alignment horizontal="center"/>
    </xf>
    <xf numFmtId="0" fontId="4" fillId="3" borderId="17" xfId="0" applyFont="1" applyFill="1" applyBorder="1" applyAlignment="1">
      <alignment horizontal="center"/>
    </xf>
    <xf numFmtId="0" fontId="4" fillId="3" borderId="10" xfId="0" applyFont="1" applyFill="1" applyBorder="1" applyAlignment="1">
      <alignment horizontal="center"/>
    </xf>
    <xf numFmtId="0" fontId="4" fillId="3" borderId="6"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4" fillId="3" borderId="1" xfId="0" applyFont="1" applyFill="1" applyBorder="1" applyAlignment="1">
      <alignment horizontal="center"/>
    </xf>
    <xf numFmtId="0" fontId="4" fillId="3" borderId="22" xfId="0" applyFont="1" applyFill="1" applyBorder="1" applyAlignment="1">
      <alignment horizontal="center"/>
    </xf>
    <xf numFmtId="0" fontId="5"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10.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chartsheet" Target="chartsheets/sheet5.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7.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Data'!$B$2:$P$2</c:f>
              <c:numCache>
                <c:formatCode>_(* #,##0_);_(* \(#,##0\);_(* "-"??_);_(@_)</c:formatCode>
                <c:ptCount val="15"/>
                <c:pt idx="0">
                  <c:v>3026.1390000000001</c:v>
                </c:pt>
                <c:pt idx="1">
                  <c:v>4230.0450000000001</c:v>
                </c:pt>
                <c:pt idx="2">
                  <c:v>5335.75</c:v>
                </c:pt>
                <c:pt idx="3">
                  <c:v>7011.3829999999998</c:v>
                </c:pt>
                <c:pt idx="4">
                  <c:v>7949.42</c:v>
                </c:pt>
                <c:pt idx="5">
                  <c:v>8385.3850000000002</c:v>
                </c:pt>
                <c:pt idx="6">
                  <c:v>9702</c:v>
                </c:pt>
                <c:pt idx="7">
                  <c:v>11202</c:v>
                </c:pt>
                <c:pt idx="8">
                  <c:v>24890</c:v>
                </c:pt>
                <c:pt idx="9">
                  <c:v>32639</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Data'!$B$3:$P$3</c:f>
              <c:numCache>
                <c:formatCode>General</c:formatCode>
                <c:ptCount val="15"/>
                <c:pt idx="10" formatCode="_(* #,##0_);_(* \(#,##0\);_(* &quot;-&quot;??_);_(@_)">
                  <c:v>31842.662514399748</c:v>
                </c:pt>
                <c:pt idx="11" formatCode="_(* #,##0_);_(* \(#,##0\);_(* &quot;-&quot;??_);_(@_)">
                  <c:v>38218.881667129259</c:v>
                </c:pt>
                <c:pt idx="12" formatCode="_(* #,##0_);_(* \(#,##0\);_(* &quot;-&quot;??_);_(@_)">
                  <c:v>45329.931257384713</c:v>
                </c:pt>
                <c:pt idx="13" formatCode="_(* #,##0_);_(* \(#,##0\);_(* &quot;-&quot;??_);_(@_)">
                  <c:v>47902.194880630428</c:v>
                </c:pt>
                <c:pt idx="14" formatCode="_(* #,##0_);_(* \(#,##0\);_(* &quot;-&quot;??_);_(@_)">
                  <c:v>51634.818659822056</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Data'!$B$4:$P$4</c:f>
              <c:numCache>
                <c:formatCode>General</c:formatCode>
                <c:ptCount val="15"/>
                <c:pt idx="10" formatCode="_(* #,##0_);_(* \(#,##0\);_(* &quot;-&quot;??_);_(@_)">
                  <c:v>29620.494673015048</c:v>
                </c:pt>
                <c:pt idx="11" formatCode="_(* #,##0_);_(* \(#,##0\);_(* &quot;-&quot;??_);_(@_)">
                  <c:v>27312.053548860244</c:v>
                </c:pt>
                <c:pt idx="12" formatCode="_(* #,##0_);_(* \(#,##0\);_(* &quot;-&quot;??_);_(@_)">
                  <c:v>25832.968982932653</c:v>
                </c:pt>
                <c:pt idx="13" formatCode="_(* #,##0_);_(* \(#,##0\);_(* &quot;-&quot;??_);_(@_)">
                  <c:v>25909.552284259174</c:v>
                </c:pt>
                <c:pt idx="14" formatCode="_(* #,##0_);_(* \(#,##0\);_(* &quot;-&quot;??_);_(@_)">
                  <c:v>27050.513707043505</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Data'!$B$5:$P$5</c:f>
              <c:numCache>
                <c:formatCode>0%</c:formatCode>
                <c:ptCount val="15"/>
                <c:pt idx="1">
                  <c:v>0.39783565791260744</c:v>
                </c:pt>
                <c:pt idx="2">
                  <c:v>0.2613932003087438</c:v>
                </c:pt>
                <c:pt idx="3">
                  <c:v>0.31403888862859008</c:v>
                </c:pt>
                <c:pt idx="4">
                  <c:v>0.13378772775642123</c:v>
                </c:pt>
                <c:pt idx="5">
                  <c:v>5.4842365858138065E-2</c:v>
                </c:pt>
                <c:pt idx="6">
                  <c:v>0.15701306499343803</c:v>
                </c:pt>
                <c:pt idx="7">
                  <c:v>0.15460729746444035</c:v>
                </c:pt>
                <c:pt idx="8">
                  <c:v>1.2219246563113728</c:v>
                </c:pt>
                <c:pt idx="9">
                  <c:v>0.31132985134592195</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Data'!$B$6:$P$6</c:f>
              <c:numCache>
                <c:formatCode>General</c:formatCode>
                <c:ptCount val="15"/>
                <c:pt idx="9" formatCode="0%">
                  <c:v>0.31132985134592195</c:v>
                </c:pt>
                <c:pt idx="10" formatCode="0%">
                  <c:v>-2.4398342032545428E-2</c:v>
                </c:pt>
                <c:pt idx="11" formatCode="0%">
                  <c:v>0.20024139469637903</c:v>
                </c:pt>
                <c:pt idx="12" formatCode="0%">
                  <c:v>0.18606116348954882</c:v>
                </c:pt>
                <c:pt idx="13" formatCode="0%">
                  <c:v>5.6745367837430116E-2</c:v>
                </c:pt>
                <c:pt idx="14" formatCode="0%">
                  <c:v>7.7921769315437706E-2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Data'!$B$7:$P$7</c:f>
              <c:numCache>
                <c:formatCode>General</c:formatCode>
                <c:ptCount val="15"/>
                <c:pt idx="9" formatCode="0%">
                  <c:v>0.31132985134592195</c:v>
                </c:pt>
                <c:pt idx="10" formatCode="0%">
                  <c:v>-9.2481550506601118E-2</c:v>
                </c:pt>
                <c:pt idx="11" formatCode="0%">
                  <c:v>-7.793391533929539E-2</c:v>
                </c:pt>
                <c:pt idx="12" formatCode="0%">
                  <c:v>-5.4155011203444015E-2</c:v>
                </c:pt>
                <c:pt idx="13" formatCode="0%">
                  <c:v>2.9645567018301566E-3</c:v>
                </c:pt>
                <c:pt idx="14" formatCode="0%">
                  <c:v>4.4036323370878927E-2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Data'!$B$10:$P$10</c:f>
              <c:numCache>
                <c:formatCode>_(* #,##0_);_(* \(#,##0\);_(* "-"??_);_(@_)</c:formatCode>
                <c:ptCount val="15"/>
                <c:pt idx="0">
                  <c:v>1169.5736999999999</c:v>
                </c:pt>
                <c:pt idx="1">
                  <c:v>1712.0262</c:v>
                </c:pt>
                <c:pt idx="2">
                  <c:v>1987.6318000000001</c:v>
                </c:pt>
                <c:pt idx="3">
                  <c:v>2861.3152</c:v>
                </c:pt>
                <c:pt idx="4">
                  <c:v>2564.4652999999998</c:v>
                </c:pt>
                <c:pt idx="5">
                  <c:v>3327.8247000000001</c:v>
                </c:pt>
                <c:pt idx="6">
                  <c:v>2912.16</c:v>
                </c:pt>
                <c:pt idx="7">
                  <c:v>2754.8191000000002</c:v>
                </c:pt>
                <c:pt idx="8">
                  <c:v>11760.0568</c:v>
                </c:pt>
                <c:pt idx="9">
                  <c:v>19222.990099999999</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Data'!$B$11:$P$11</c:f>
              <c:numCache>
                <c:formatCode>General</c:formatCode>
                <c:ptCount val="15"/>
                <c:pt idx="10" formatCode="_(* #,##0_);_(* \(#,##0\);_(* &quot;-&quot;??_);_(@_)">
                  <c:v>16558.184507487869</c:v>
                </c:pt>
                <c:pt idx="11" formatCode="_(* #,##0_);_(* \(#,##0\);_(* &quot;-&quot;??_);_(@_)">
                  <c:v>19109.440833564629</c:v>
                </c:pt>
                <c:pt idx="12" formatCode="_(* #,##0_);_(* \(#,##0\);_(* &quot;-&quot;??_);_(@_)">
                  <c:v>22664.965628692356</c:v>
                </c:pt>
                <c:pt idx="13" formatCode="_(* #,##0_);_(* \(#,##0\);_(* &quot;-&quot;??_);_(@_)">
                  <c:v>23951.097440315214</c:v>
                </c:pt>
                <c:pt idx="14" formatCode="_(* #,##0_);_(* \(#,##0\);_(* &quot;-&quot;??_);_(@_)">
                  <c:v>25817.409329911028</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Data'!$B$12:$P$12</c:f>
              <c:numCache>
                <c:formatCode>General</c:formatCode>
                <c:ptCount val="15"/>
                <c:pt idx="10" formatCode="_(* #,##0_);_(* \(#,##0\);_(* &quot;-&quot;??_);_(@_)">
                  <c:v>14217.837443047223</c:v>
                </c:pt>
                <c:pt idx="11" formatCode="_(* #,##0_);_(* \(#,##0\);_(* &quot;-&quot;??_);_(@_)">
                  <c:v>9012.977671123881</c:v>
                </c:pt>
                <c:pt idx="12" formatCode="_(* #,##0_);_(* \(#,##0\);_(* &quot;-&quot;??_);_(@_)">
                  <c:v>8524.8797643677754</c:v>
                </c:pt>
                <c:pt idx="13" formatCode="_(* #,##0_);_(* \(#,##0\);_(* &quot;-&quot;??_);_(@_)">
                  <c:v>8550.1522538055287</c:v>
                </c:pt>
                <c:pt idx="14" formatCode="_(* #,##0_);_(* \(#,##0\);_(* &quot;-&quot;??_);_(@_)">
                  <c:v>8926.6695233243572</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Data'!$B$13:$P$13</c:f>
              <c:numCache>
                <c:formatCode>0%</c:formatCode>
                <c:ptCount val="15"/>
                <c:pt idx="0">
                  <c:v>0.38649040906580956</c:v>
                </c:pt>
                <c:pt idx="1">
                  <c:v>0.4047300206026177</c:v>
                </c:pt>
                <c:pt idx="2">
                  <c:v>0.37251216792390951</c:v>
                </c:pt>
                <c:pt idx="3">
                  <c:v>0.4080956923905027</c:v>
                </c:pt>
                <c:pt idx="4">
                  <c:v>0.32259778700836034</c:v>
                </c:pt>
                <c:pt idx="5">
                  <c:v>0.39686009646545745</c:v>
                </c:pt>
                <c:pt idx="6">
                  <c:v>0.30016079158936299</c:v>
                </c:pt>
                <c:pt idx="7">
                  <c:v>0.24592207641492592</c:v>
                </c:pt>
                <c:pt idx="8">
                  <c:v>0.47248118923262356</c:v>
                </c:pt>
                <c:pt idx="9">
                  <c:v>0.58895769171849621</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Data'!$B$14:$P$14</c:f>
              <c:numCache>
                <c:formatCode>General</c:formatCode>
                <c:ptCount val="15"/>
                <c:pt idx="9" formatCode="0%">
                  <c:v>0.58895769171849621</c:v>
                </c:pt>
                <c:pt idx="10" formatCode="0%">
                  <c:v>0.52</c:v>
                </c:pt>
                <c:pt idx="11" formatCode="0%">
                  <c:v>0.5</c:v>
                </c:pt>
                <c:pt idx="12" formatCode="0%">
                  <c:v>0.5</c:v>
                </c:pt>
                <c:pt idx="13" formatCode="0%">
                  <c:v>0.5</c:v>
                </c:pt>
                <c:pt idx="14" formatCode="0%">
                  <c:v>0.5</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Data'!$B$15:$P$15</c:f>
              <c:numCache>
                <c:formatCode>General</c:formatCode>
                <c:ptCount val="15"/>
                <c:pt idx="9" formatCode="0%">
                  <c:v>0.58895769171849621</c:v>
                </c:pt>
                <c:pt idx="10" formatCode="0%">
                  <c:v>0.48</c:v>
                </c:pt>
                <c:pt idx="11" formatCode="0%">
                  <c:v>0.33</c:v>
                </c:pt>
                <c:pt idx="12" formatCode="0%">
                  <c:v>0.33</c:v>
                </c:pt>
                <c:pt idx="13" formatCode="0%">
                  <c:v>0.33</c:v>
                </c:pt>
                <c:pt idx="14" formatCode="0%">
                  <c:v>0.33</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b="0"/>
              <a:t>Expansionary Cash Flow versus Owners' Cash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Data'!$B$18:$K$18</c:f>
              <c:numCache>
                <c:formatCode>_(* #,##0_);_(* \(#,##0\);_(* "-"??_);_(@_)</c:formatCode>
                <c:ptCount val="10"/>
                <c:pt idx="0">
                  <c:v>1169.5736999999999</c:v>
                </c:pt>
                <c:pt idx="1">
                  <c:v>1712.0262</c:v>
                </c:pt>
                <c:pt idx="2">
                  <c:v>1987.6318000000001</c:v>
                </c:pt>
                <c:pt idx="3">
                  <c:v>2861.3152</c:v>
                </c:pt>
                <c:pt idx="4">
                  <c:v>2564.4652999999998</c:v>
                </c:pt>
                <c:pt idx="5">
                  <c:v>3327.8247000000001</c:v>
                </c:pt>
                <c:pt idx="6">
                  <c:v>2912.16</c:v>
                </c:pt>
                <c:pt idx="7">
                  <c:v>2754.8191000000002</c:v>
                </c:pt>
                <c:pt idx="8">
                  <c:v>11760.0568</c:v>
                </c:pt>
                <c:pt idx="9">
                  <c:v>19222.990099999999</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Data'!$B$19:$K$19</c:f>
              <c:numCache>
                <c:formatCode>_(* #,##0_);_(* \(#,##0\);_(* "-"??_);_(@_)</c:formatCode>
                <c:ptCount val="10"/>
                <c:pt idx="0">
                  <c:v>2680.8658235382804</c:v>
                </c:pt>
                <c:pt idx="1">
                  <c:v>190.81896673628177</c:v>
                </c:pt>
                <c:pt idx="2">
                  <c:v>-59.876515001723476</c:v>
                </c:pt>
                <c:pt idx="3">
                  <c:v>1261.1795845529855</c:v>
                </c:pt>
                <c:pt idx="4">
                  <c:v>61.33076218732981</c:v>
                </c:pt>
                <c:pt idx="5">
                  <c:v>570.99327944877484</c:v>
                </c:pt>
                <c:pt idx="6">
                  <c:v>11237.78543669666</c:v>
                </c:pt>
                <c:pt idx="7">
                  <c:v>1140.4518774287003</c:v>
                </c:pt>
                <c:pt idx="8">
                  <c:v>1104.6814428574003</c:v>
                </c:pt>
                <c:pt idx="9">
                  <c:v>1080.6448619099992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Data'!$B$22:$K$22</c:f>
              <c:numCache>
                <c:formatCode>_(* #,##0_);_(* \(#,##0\);_(* "-"??_);_(@_)</c:formatCode>
                <c:ptCount val="10"/>
                <c:pt idx="0">
                  <c:v>56.722699999999946</c:v>
                </c:pt>
                <c:pt idx="1">
                  <c:v>25.276200000000102</c:v>
                </c:pt>
                <c:pt idx="2">
                  <c:v>-40.747199999999907</c:v>
                </c:pt>
                <c:pt idx="3">
                  <c:v>11.318199999999905</c:v>
                </c:pt>
                <c:pt idx="4">
                  <c:v>-207.56370000000015</c:v>
                </c:pt>
                <c:pt idx="5">
                  <c:v>-179.2813000000001</c:v>
                </c:pt>
                <c:pt idx="6">
                  <c:v>114.20599999999985</c:v>
                </c:pt>
                <c:pt idx="7">
                  <c:v>-160.18089999999984</c:v>
                </c:pt>
                <c:pt idx="8">
                  <c:v>-500.94319999999971</c:v>
                </c:pt>
                <c:pt idx="9">
                  <c:v>-359.00990000000093</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Data'!$B$24:$K$24</c:f>
              <c:numCache>
                <c:formatCode>_(* #,##0_);_(* \(#,##0\);_(* "-"??_);_(@_)</c:formatCode>
                <c:ptCount val="10"/>
                <c:pt idx="0">
                  <c:v>2736.172</c:v>
                </c:pt>
                <c:pt idx="1">
                  <c:v>46.442999999999998</c:v>
                </c:pt>
                <c:pt idx="2">
                  <c:v>10.851000000000001</c:v>
                </c:pt>
                <c:pt idx="3">
                  <c:v>1247.816</c:v>
                </c:pt>
                <c:pt idx="4">
                  <c:v>91</c:v>
                </c:pt>
                <c:pt idx="5">
                  <c:v>588.60799999999995</c:v>
                </c:pt>
                <c:pt idx="6">
                  <c:v>10751.635</c:v>
                </c:pt>
                <c:pt idx="7">
                  <c:v>379</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Data'!$A$26</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Data'!$B$26:$K$26</c:f>
              <c:numCache>
                <c:formatCode>_(* #,##0_);_(* \(#,##0\);_(* "-"??_);_(@_)</c:formatCode>
                <c:ptCount val="10"/>
                <c:pt idx="0">
                  <c:v>-112.02887646171959</c:v>
                </c:pt>
                <c:pt idx="1">
                  <c:v>119.09976673628165</c:v>
                </c:pt>
                <c:pt idx="2">
                  <c:v>-29.980315001723568</c:v>
                </c:pt>
                <c:pt idx="3">
                  <c:v>2.0453845529854675</c:v>
                </c:pt>
                <c:pt idx="4">
                  <c:v>177.89446218732996</c:v>
                </c:pt>
                <c:pt idx="5">
                  <c:v>161.666579448775</c:v>
                </c:pt>
                <c:pt idx="6">
                  <c:v>371.94443669666009</c:v>
                </c:pt>
                <c:pt idx="7">
                  <c:v>921.63277742870014</c:v>
                </c:pt>
                <c:pt idx="8">
                  <c:v>1605.6246428574</c:v>
                </c:pt>
                <c:pt idx="9">
                  <c:v>1439.6547619100002</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Free Cash Flow</a:t>
            </a:r>
            <a:r>
              <a:rPr lang="en-US" baseline="0">
                <a:solidFill>
                  <a:sysClr val="windowText" lastClr="000000"/>
                </a:solidFill>
                <a:latin typeface="Arial Narrow" panose="020B0606020202030204" pitchFamily="34" charset="0"/>
              </a:rPr>
              <a:t> </a:t>
            </a:r>
            <a:r>
              <a:rPr lang="en-US">
                <a:solidFill>
                  <a:sysClr val="windowText" lastClr="000000"/>
                </a:solidFill>
                <a:latin typeface="Arial Narrow" panose="020B0606020202030204" pitchFamily="34" charset="0"/>
              </a:rPr>
              <a:t>History &amp;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Data'!$A$29</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Data'!$B$29:$P$29</c:f>
              <c:numCache>
                <c:formatCode>_(* #,##0_);_(* \(#,##0\);_(* "-"??_);_(@_)</c:formatCode>
                <c:ptCount val="15"/>
                <c:pt idx="0">
                  <c:v>-1511.2921235382805</c:v>
                </c:pt>
                <c:pt idx="1">
                  <c:v>1521.2072332637183</c:v>
                </c:pt>
                <c:pt idx="2">
                  <c:v>2047.5083150017235</c:v>
                </c:pt>
                <c:pt idx="3">
                  <c:v>1600.1356154470145</c:v>
                </c:pt>
                <c:pt idx="4">
                  <c:v>2503.1345378126698</c:v>
                </c:pt>
                <c:pt idx="5">
                  <c:v>2756.8314205512252</c:v>
                </c:pt>
                <c:pt idx="6">
                  <c:v>-8325.6254366966605</c:v>
                </c:pt>
                <c:pt idx="7">
                  <c:v>1614.3672225712999</c:v>
                </c:pt>
                <c:pt idx="8">
                  <c:v>10655.3753571426</c:v>
                </c:pt>
                <c:pt idx="9">
                  <c:v>18142.345238089998</c:v>
                </c:pt>
              </c:numCache>
            </c:numRef>
          </c:val>
          <c:extLst>
            <c:ext xmlns:c16="http://schemas.microsoft.com/office/drawing/2014/chart" uri="{C3380CC4-5D6E-409C-BE32-E72D297353CC}">
              <c16:uniqueId val="{00000000-C675-4998-8FDA-70AF59AE3ABC}"/>
            </c:ext>
          </c:extLst>
        </c:ser>
        <c:ser>
          <c:idx val="1"/>
          <c:order val="1"/>
          <c:tx>
            <c:strRef>
              <c:f>'Graphing Data'!$A$31</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8530.7024658283335</c:v>
                </c:pt>
                <c:pt idx="11" formatCode="_(* #,##0_);_(* \(#,##0\);_(* &quot;-&quot;??_);_(@_)">
                  <c:v>5407.7866026743286</c:v>
                </c:pt>
                <c:pt idx="12" formatCode="_(* #,##0_);_(* \(#,##0\);_(* &quot;-&quot;??_);_(@_)">
                  <c:v>5114.9278586206647</c:v>
                </c:pt>
                <c:pt idx="13" formatCode="_(* #,##0_);_(* \(#,##0\);_(* &quot;-&quot;??_);_(@_)">
                  <c:v>5130.0913522833171</c:v>
                </c:pt>
                <c:pt idx="14" formatCode="_(* #,##0_);_(* \(#,##0\);_(* &quot;-&quot;??_);_(@_)">
                  <c:v>5356.001713994614</c:v>
                </c:pt>
              </c:numCache>
            </c:numRef>
          </c:val>
          <c:extLst>
            <c:ext xmlns:c16="http://schemas.microsoft.com/office/drawing/2014/chart" uri="{C3380CC4-5D6E-409C-BE32-E72D297353CC}">
              <c16:uniqueId val="{00000001-C675-4998-8FDA-70AF59AE3ABC}"/>
            </c:ext>
          </c:extLst>
        </c:ser>
        <c:ser>
          <c:idx val="2"/>
          <c:order val="2"/>
          <c:tx>
            <c:strRef>
              <c:f>'Graphing Data'!$A$30</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General</c:formatCode>
                <c:ptCount val="15"/>
                <c:pt idx="10" formatCode="_(* #,##0_);_(* \(#,##0\);_(* &quot;-&quot;??_);_(@_)">
                  <c:v>9934.9107044927205</c:v>
                </c:pt>
                <c:pt idx="11" formatCode="_(* #,##0_);_(* \(#,##0\);_(* &quot;-&quot;??_);_(@_)">
                  <c:v>11465.664500138777</c:v>
                </c:pt>
                <c:pt idx="12" formatCode="_(* #,##0_);_(* \(#,##0\);_(* &quot;-&quot;??_);_(@_)">
                  <c:v>13598.979377215413</c:v>
                </c:pt>
                <c:pt idx="13" formatCode="_(* #,##0_);_(* \(#,##0\);_(* &quot;-&quot;??_);_(@_)">
                  <c:v>14370.658464189128</c:v>
                </c:pt>
                <c:pt idx="14" formatCode="_(* #,##0_);_(* \(#,##0\);_(* &quot;-&quot;??_);_(@_)">
                  <c:v>15490.445597946617</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Data'!$A$32</c:f>
              <c:strCache>
                <c:ptCount val="1"/>
                <c:pt idx="0">
                  <c:v>FCFO Margin (RHS)</c:v>
                </c:pt>
              </c:strCache>
            </c:strRef>
          </c:tx>
          <c:spPr>
            <a:ln w="19050" cap="rnd">
              <a:solidFill>
                <a:schemeClr val="tx1"/>
              </a:solidFill>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Data'!$B$32:$P$32</c:f>
              <c:numCache>
                <c:formatCode>0%</c:formatCode>
                <c:ptCount val="15"/>
                <c:pt idx="0">
                  <c:v>-0.4994126586843104</c:v>
                </c:pt>
                <c:pt idx="1">
                  <c:v>0.35961963365962257</c:v>
                </c:pt>
                <c:pt idx="2">
                  <c:v>0.38373392962596142</c:v>
                </c:pt>
                <c:pt idx="3">
                  <c:v>0.22821968439707466</c:v>
                </c:pt>
                <c:pt idx="4">
                  <c:v>0.31488266286253208</c:v>
                </c:pt>
                <c:pt idx="5">
                  <c:v>0.32876623083510476</c:v>
                </c:pt>
                <c:pt idx="6">
                  <c:v>-0.85813496564591429</c:v>
                </c:pt>
                <c:pt idx="7">
                  <c:v>0.14411419590888233</c:v>
                </c:pt>
                <c:pt idx="8">
                  <c:v>0.42809864833839295</c:v>
                </c:pt>
                <c:pt idx="9">
                  <c:v>0.55584868525659481</c:v>
                </c:pt>
              </c:numCache>
            </c:numRef>
          </c:val>
          <c:smooth val="0"/>
          <c:extLst>
            <c:ext xmlns:c16="http://schemas.microsoft.com/office/drawing/2014/chart" uri="{C3380CC4-5D6E-409C-BE32-E72D297353CC}">
              <c16:uniqueId val="{00000003-C675-4998-8FDA-70AF59AE3ABC}"/>
            </c:ext>
          </c:extLst>
        </c:ser>
        <c:ser>
          <c:idx val="4"/>
          <c:order val="4"/>
          <c:tx>
            <c:strRef>
              <c:f>'Graphing Data'!$A$34</c:f>
              <c:strCache>
                <c:ptCount val="1"/>
                <c:pt idx="0">
                  <c:v>Worst Case FCFO Margin (RHS)</c:v>
                </c:pt>
              </c:strCache>
            </c:strRef>
          </c:tx>
          <c:spPr>
            <a:ln w="19050" cap="rnd">
              <a:solidFill>
                <a:schemeClr val="tx1"/>
              </a:solidFill>
              <a:prstDash val="sysDot"/>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Data'!$B$34:$P$34</c:f>
              <c:numCache>
                <c:formatCode>General</c:formatCode>
                <c:ptCount val="15"/>
                <c:pt idx="9" formatCode="0%">
                  <c:v>0.55584868525659481</c:v>
                </c:pt>
                <c:pt idx="10" formatCode="0.0%">
                  <c:v>0.28799999999999998</c:v>
                </c:pt>
                <c:pt idx="11" formatCode="0.0%">
                  <c:v>0.19800000000000001</c:v>
                </c:pt>
                <c:pt idx="12" formatCode="0.0%">
                  <c:v>0.19800000000000001</c:v>
                </c:pt>
                <c:pt idx="13" formatCode="0.0%">
                  <c:v>0.19800000000000001</c:v>
                </c:pt>
                <c:pt idx="14" formatCode="0.0%">
                  <c:v>0.19800000000000001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Data'!$A$33</c:f>
              <c:strCache>
                <c:ptCount val="1"/>
                <c:pt idx="0">
                  <c:v>Best Case FCFO Margin (RHS)</c:v>
                </c:pt>
              </c:strCache>
            </c:strRef>
          </c:tx>
          <c:spPr>
            <a:ln w="19050" cap="rnd">
              <a:solidFill>
                <a:schemeClr val="tx1"/>
              </a:solidFill>
              <a:prstDash val="dash"/>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Data'!$B$33:$P$33</c:f>
              <c:numCache>
                <c:formatCode>General</c:formatCode>
                <c:ptCount val="15"/>
                <c:pt idx="9" formatCode="0%">
                  <c:v>0.55584868525659481</c:v>
                </c:pt>
                <c:pt idx="10" formatCode="0.0%">
                  <c:v>0.312</c:v>
                </c:pt>
                <c:pt idx="11" formatCode="0.0%">
                  <c:v>0.3</c:v>
                </c:pt>
                <c:pt idx="12" formatCode="0.0%">
                  <c:v>0.3</c:v>
                </c:pt>
                <c:pt idx="13" formatCode="0.0%">
                  <c:v>0.3</c:v>
                </c:pt>
                <c:pt idx="14" formatCode="0.0%">
                  <c:v>0.3</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Data'!$A$37</c:f>
              <c:strCache>
                <c:ptCount val="1"/>
                <c:pt idx="0">
                  <c:v>GILD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Data'!$B$37:$K$37</c:f>
              <c:numCache>
                <c:formatCode>_(* #,##0_);_(* \(#,##0\);_(* "-"??_);_(@_)</c:formatCode>
                <c:ptCount val="10"/>
                <c:pt idx="0">
                  <c:v>1169.5736999999999</c:v>
                </c:pt>
                <c:pt idx="1">
                  <c:v>1712.0262</c:v>
                </c:pt>
                <c:pt idx="2">
                  <c:v>1987.6318000000001</c:v>
                </c:pt>
                <c:pt idx="3">
                  <c:v>2861.3152</c:v>
                </c:pt>
                <c:pt idx="4">
                  <c:v>2564.4652999999998</c:v>
                </c:pt>
                <c:pt idx="5">
                  <c:v>3327.8247000000001</c:v>
                </c:pt>
                <c:pt idx="6">
                  <c:v>2912.16</c:v>
                </c:pt>
                <c:pt idx="7">
                  <c:v>2754.8191000000002</c:v>
                </c:pt>
                <c:pt idx="8">
                  <c:v>11760.0568</c:v>
                </c:pt>
                <c:pt idx="9">
                  <c:v>19222.990099999999</c:v>
                </c:pt>
              </c:numCache>
            </c:numRef>
          </c:val>
          <c:extLst>
            <c:ext xmlns:c16="http://schemas.microsoft.com/office/drawing/2014/chart" uri="{C3380CC4-5D6E-409C-BE32-E72D297353CC}">
              <c16:uniqueId val="{00000000-5AAF-4240-ADEA-D3BAD06AAC9A}"/>
            </c:ext>
          </c:extLst>
        </c:ser>
        <c:ser>
          <c:idx val="1"/>
          <c:order val="1"/>
          <c:tx>
            <c:strRef>
              <c:f>'Graphing Data'!$A$38</c:f>
              <c:strCache>
                <c:ptCount val="1"/>
                <c:pt idx="0">
                  <c:v>GILD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1169.5736999999999</c:v>
                </c:pt>
                <c:pt idx="1">
                  <c:v>1221.2502952005914</c:v>
                </c:pt>
                <c:pt idx="2">
                  <c:v>1209.6031089270991</c:v>
                </c:pt>
                <c:pt idx="3">
                  <c:v>1210.9831467011174</c:v>
                </c:pt>
                <c:pt idx="4">
                  <c:v>1266.1597172201532</c:v>
                </c:pt>
                <c:pt idx="5">
                  <c:v>1312.3078478441046</c:v>
                </c:pt>
                <c:pt idx="6">
                  <c:v>1357.7992135033126</c:v>
                </c:pt>
                <c:pt idx="7">
                  <c:v>1419.8011515673427</c:v>
                </c:pt>
                <c:pt idx="8">
                  <c:v>1471.7936590294564</c:v>
                </c:pt>
                <c:pt idx="9">
                  <c:v>1468.576342050269</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Data'!$A$39</c:f>
              <c:strCache>
                <c:ptCount val="1"/>
                <c:pt idx="0">
                  <c:v>GILD - GDP Growth Difference (YoY, %, RHS)</c:v>
                </c:pt>
              </c:strCache>
            </c:strRef>
          </c:tx>
          <c:spPr>
            <a:ln w="19050" cap="rnd">
              <a:solidFill>
                <a:sysClr val="windowText" lastClr="000000"/>
              </a:solidFill>
              <a:prstDash val="dash"/>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Data'!$B$39:$K$39</c:f>
              <c:numCache>
                <c:formatCode>0%</c:formatCode>
                <c:ptCount val="10"/>
                <c:pt idx="1">
                  <c:v>0.41961947742105399</c:v>
                </c:pt>
                <c:pt idx="2">
                  <c:v>0.17051921587915175</c:v>
                </c:pt>
                <c:pt idx="3">
                  <c:v>0.43841908157815457</c:v>
                </c:pt>
                <c:pt idx="4">
                  <c:v>-0.14930941307848378</c:v>
                </c:pt>
                <c:pt idx="5">
                  <c:v>0.26122073402456003</c:v>
                </c:pt>
                <c:pt idx="6">
                  <c:v>-0.15957099128062535</c:v>
                </c:pt>
                <c:pt idx="7">
                  <c:v>-9.9692488112760991E-2</c:v>
                </c:pt>
                <c:pt idx="8">
                  <c:v>3.2322838946144286</c:v>
                </c:pt>
                <c:pt idx="9">
                  <c:v>0.63678609041427936</c:v>
                </c:pt>
              </c:numCache>
            </c:numRef>
          </c:val>
          <c:smooth val="0"/>
          <c:extLst>
            <c:ext xmlns:c16="http://schemas.microsoft.com/office/drawing/2014/chart" uri="{C3380CC4-5D6E-409C-BE32-E72D297353CC}">
              <c16:uniqueId val="{00000002-5AAF-4240-ADEA-D3BAD06AAC9A}"/>
            </c:ext>
          </c:extLst>
        </c:ser>
        <c:ser>
          <c:idx val="3"/>
          <c:order val="3"/>
          <c:tx>
            <c:strRef>
              <c:f>'Graphing Data'!$A$40</c:f>
              <c:strCache>
                <c:ptCount val="1"/>
                <c:pt idx="0">
                  <c:v>GILD - GDP Growth Difference (3Y, %, RHS)</c:v>
                </c:pt>
              </c:strCache>
            </c:strRef>
          </c:tx>
          <c:spPr>
            <a:ln w="19050" cap="rnd">
              <a:solidFill>
                <a:sysClr val="windowText" lastClr="000000"/>
              </a:solidFill>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Data'!$B$40:$K$40</c:f>
              <c:numCache>
                <c:formatCode>0%</c:formatCode>
                <c:ptCount val="10"/>
                <c:pt idx="3">
                  <c:v>0.33593373720402853</c:v>
                </c:pt>
                <c:pt idx="4">
                  <c:v>0.1175941783359884</c:v>
                </c:pt>
                <c:pt idx="5">
                  <c:v>0.15292166169710653</c:v>
                </c:pt>
                <c:pt idx="6">
                  <c:v>-3.293492253321495E-2</c:v>
                </c:pt>
                <c:pt idx="7">
                  <c:v>-1.7412090986386408E-2</c:v>
                </c:pt>
                <c:pt idx="8">
                  <c:v>0.89846096218042515</c:v>
                </c:pt>
                <c:pt idx="9">
                  <c:v>0.90988083813861964</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Gilead Sciences (GILD)</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4.16</c:v>
                </c:pt>
                <c:pt idx="2">
                  <c:v>8.32</c:v>
                </c:pt>
                <c:pt idx="3">
                  <c:v>12.48</c:v>
                </c:pt>
                <c:pt idx="4">
                  <c:v>16.64</c:v>
                </c:pt>
                <c:pt idx="5">
                  <c:v>20.8</c:v>
                </c:pt>
                <c:pt idx="6">
                  <c:v>24.96</c:v>
                </c:pt>
                <c:pt idx="7">
                  <c:v>29.120000000000005</c:v>
                </c:pt>
                <c:pt idx="8">
                  <c:v>33.28</c:v>
                </c:pt>
                <c:pt idx="9">
                  <c:v>37.44</c:v>
                </c:pt>
                <c:pt idx="10">
                  <c:v>41.599999999999994</c:v>
                </c:pt>
                <c:pt idx="11">
                  <c:v>45.759999999999991</c:v>
                </c:pt>
                <c:pt idx="12">
                  <c:v>49.919999999999995</c:v>
                </c:pt>
                <c:pt idx="13">
                  <c:v>54.079999999999991</c:v>
                </c:pt>
                <c:pt idx="14">
                  <c:v>58.239999999999995</c:v>
                </c:pt>
                <c:pt idx="15">
                  <c:v>62.4</c:v>
                </c:pt>
                <c:pt idx="16">
                  <c:v>66.56</c:v>
                </c:pt>
                <c:pt idx="17">
                  <c:v>70.72</c:v>
                </c:pt>
                <c:pt idx="18">
                  <c:v>74.88000000000001</c:v>
                </c:pt>
                <c:pt idx="19">
                  <c:v>79.040000000000006</c:v>
                </c:pt>
                <c:pt idx="20">
                  <c:v>83.200000000000017</c:v>
                </c:pt>
                <c:pt idx="21">
                  <c:v>87.360000000000014</c:v>
                </c:pt>
                <c:pt idx="22">
                  <c:v>91.520000000000024</c:v>
                </c:pt>
                <c:pt idx="23">
                  <c:v>95.680000000000021</c:v>
                </c:pt>
                <c:pt idx="24">
                  <c:v>99.840000000000032</c:v>
                </c:pt>
                <c:pt idx="25">
                  <c:v>104.00000000000003</c:v>
                </c:pt>
                <c:pt idx="26">
                  <c:v>108.16000000000003</c:v>
                </c:pt>
                <c:pt idx="27">
                  <c:v>112.32000000000004</c:v>
                </c:pt>
                <c:pt idx="28">
                  <c:v>116.48000000000003</c:v>
                </c:pt>
                <c:pt idx="29">
                  <c:v>120.64000000000004</c:v>
                </c:pt>
                <c:pt idx="30">
                  <c:v>124.80000000000004</c:v>
                </c:pt>
                <c:pt idx="31">
                  <c:v>128.96000000000004</c:v>
                </c:pt>
                <c:pt idx="32">
                  <c:v>133.12000000000006</c:v>
                </c:pt>
                <c:pt idx="33">
                  <c:v>137.28000000000006</c:v>
                </c:pt>
                <c:pt idx="34">
                  <c:v>141.44000000000005</c:v>
                </c:pt>
                <c:pt idx="35">
                  <c:v>145.60000000000005</c:v>
                </c:pt>
                <c:pt idx="36">
                  <c:v>149.76000000000008</c:v>
                </c:pt>
                <c:pt idx="37">
                  <c:v>153.92000000000007</c:v>
                </c:pt>
                <c:pt idx="38">
                  <c:v>158.08000000000007</c:v>
                </c:pt>
                <c:pt idx="39">
                  <c:v>162.24000000000007</c:v>
                </c:pt>
                <c:pt idx="40">
                  <c:v>166.40000000000009</c:v>
                </c:pt>
                <c:pt idx="41">
                  <c:v>170.56000000000009</c:v>
                </c:pt>
                <c:pt idx="42">
                  <c:v>174.72000000000008</c:v>
                </c:pt>
                <c:pt idx="43">
                  <c:v>178.88000000000008</c:v>
                </c:pt>
                <c:pt idx="44">
                  <c:v>183.04000000000011</c:v>
                </c:pt>
                <c:pt idx="45">
                  <c:v>187.2000000000001</c:v>
                </c:pt>
                <c:pt idx="46">
                  <c:v>191.3600000000001</c:v>
                </c:pt>
                <c:pt idx="47">
                  <c:v>195.5200000000001</c:v>
                </c:pt>
                <c:pt idx="48">
                  <c:v>199.68000000000012</c:v>
                </c:pt>
                <c:pt idx="49">
                  <c:v>203.84000000000012</c:v>
                </c:pt>
                <c:pt idx="50">
                  <c:v>208.00000000000009</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7.1428571428571425E-2</c:v>
                </c:pt>
                <c:pt idx="19">
                  <c:v>0</c:v>
                </c:pt>
                <c:pt idx="20">
                  <c:v>0</c:v>
                </c:pt>
                <c:pt idx="21">
                  <c:v>0</c:v>
                </c:pt>
                <c:pt idx="22">
                  <c:v>0</c:v>
                </c:pt>
                <c:pt idx="23">
                  <c:v>0</c:v>
                </c:pt>
                <c:pt idx="24">
                  <c:v>0</c:v>
                </c:pt>
                <c:pt idx="25">
                  <c:v>0</c:v>
                </c:pt>
                <c:pt idx="26">
                  <c:v>7.1428571428571425E-2</c:v>
                </c:pt>
                <c:pt idx="27">
                  <c:v>0</c:v>
                </c:pt>
                <c:pt idx="28">
                  <c:v>0</c:v>
                </c:pt>
                <c:pt idx="29">
                  <c:v>0</c:v>
                </c:pt>
                <c:pt idx="30">
                  <c:v>0</c:v>
                </c:pt>
                <c:pt idx="31">
                  <c:v>0</c:v>
                </c:pt>
                <c:pt idx="32">
                  <c:v>7.1428571428571425E-2</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7.1428571428571425E-2</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4.16</c:v>
                </c:pt>
                <c:pt idx="2">
                  <c:v>8.32</c:v>
                </c:pt>
                <c:pt idx="3">
                  <c:v>12.48</c:v>
                </c:pt>
                <c:pt idx="4">
                  <c:v>16.64</c:v>
                </c:pt>
                <c:pt idx="5">
                  <c:v>20.8</c:v>
                </c:pt>
                <c:pt idx="6">
                  <c:v>24.96</c:v>
                </c:pt>
                <c:pt idx="7">
                  <c:v>29.120000000000005</c:v>
                </c:pt>
                <c:pt idx="8">
                  <c:v>33.28</c:v>
                </c:pt>
                <c:pt idx="9">
                  <c:v>37.44</c:v>
                </c:pt>
                <c:pt idx="10">
                  <c:v>41.599999999999994</c:v>
                </c:pt>
                <c:pt idx="11">
                  <c:v>45.759999999999991</c:v>
                </c:pt>
                <c:pt idx="12">
                  <c:v>49.919999999999995</c:v>
                </c:pt>
                <c:pt idx="13">
                  <c:v>54.079999999999991</c:v>
                </c:pt>
                <c:pt idx="14">
                  <c:v>58.239999999999995</c:v>
                </c:pt>
                <c:pt idx="15">
                  <c:v>62.4</c:v>
                </c:pt>
                <c:pt idx="16">
                  <c:v>66.56</c:v>
                </c:pt>
                <c:pt idx="17">
                  <c:v>70.72</c:v>
                </c:pt>
                <c:pt idx="18">
                  <c:v>74.88000000000001</c:v>
                </c:pt>
                <c:pt idx="19">
                  <c:v>79.040000000000006</c:v>
                </c:pt>
                <c:pt idx="20">
                  <c:v>83.200000000000017</c:v>
                </c:pt>
                <c:pt idx="21">
                  <c:v>87.360000000000014</c:v>
                </c:pt>
                <c:pt idx="22">
                  <c:v>91.520000000000024</c:v>
                </c:pt>
                <c:pt idx="23">
                  <c:v>95.680000000000021</c:v>
                </c:pt>
                <c:pt idx="24">
                  <c:v>99.840000000000032</c:v>
                </c:pt>
                <c:pt idx="25">
                  <c:v>104.00000000000003</c:v>
                </c:pt>
                <c:pt idx="26">
                  <c:v>108.16000000000003</c:v>
                </c:pt>
                <c:pt idx="27">
                  <c:v>112.32000000000004</c:v>
                </c:pt>
                <c:pt idx="28">
                  <c:v>116.48000000000003</c:v>
                </c:pt>
                <c:pt idx="29">
                  <c:v>120.64000000000004</c:v>
                </c:pt>
                <c:pt idx="30">
                  <c:v>124.80000000000004</c:v>
                </c:pt>
                <c:pt idx="31">
                  <c:v>128.96000000000004</c:v>
                </c:pt>
                <c:pt idx="32">
                  <c:v>133.12000000000006</c:v>
                </c:pt>
                <c:pt idx="33">
                  <c:v>137.28000000000006</c:v>
                </c:pt>
                <c:pt idx="34">
                  <c:v>141.44000000000005</c:v>
                </c:pt>
                <c:pt idx="35">
                  <c:v>145.60000000000005</c:v>
                </c:pt>
                <c:pt idx="36">
                  <c:v>149.76000000000008</c:v>
                </c:pt>
                <c:pt idx="37">
                  <c:v>153.92000000000007</c:v>
                </c:pt>
                <c:pt idx="38">
                  <c:v>158.08000000000007</c:v>
                </c:pt>
                <c:pt idx="39">
                  <c:v>162.24000000000007</c:v>
                </c:pt>
                <c:pt idx="40">
                  <c:v>166.40000000000009</c:v>
                </c:pt>
                <c:pt idx="41">
                  <c:v>170.56000000000009</c:v>
                </c:pt>
                <c:pt idx="42">
                  <c:v>174.72000000000008</c:v>
                </c:pt>
                <c:pt idx="43">
                  <c:v>178.88000000000008</c:v>
                </c:pt>
                <c:pt idx="44">
                  <c:v>183.04000000000011</c:v>
                </c:pt>
                <c:pt idx="45">
                  <c:v>187.2000000000001</c:v>
                </c:pt>
                <c:pt idx="46">
                  <c:v>191.3600000000001</c:v>
                </c:pt>
                <c:pt idx="47">
                  <c:v>195.5200000000001</c:v>
                </c:pt>
                <c:pt idx="48">
                  <c:v>199.68000000000012</c:v>
                </c:pt>
                <c:pt idx="49">
                  <c:v>203.84000000000012</c:v>
                </c:pt>
                <c:pt idx="50">
                  <c:v>208.00000000000009</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1.0758108939362786E-273</c:v>
                </c:pt>
                <c:pt idx="1">
                  <c:v>2.5029103189940634E-30</c:v>
                </c:pt>
                <c:pt idx="2">
                  <c:v>3.3448035829476491E-18</c:v>
                </c:pt>
                <c:pt idx="3">
                  <c:v>1.3043520122677189E-12</c:v>
                </c:pt>
                <c:pt idx="4">
                  <c:v>2.5587498831940371E-9</c:v>
                </c:pt>
                <c:pt idx="5">
                  <c:v>3.7683299632049422E-7</c:v>
                </c:pt>
                <c:pt idx="6">
                  <c:v>1.2509947443581646E-5</c:v>
                </c:pt>
                <c:pt idx="7">
                  <c:v>1.6128721777549819E-4</c:v>
                </c:pt>
                <c:pt idx="8">
                  <c:v>1.0945602911917858E-3</c:v>
                </c:pt>
                <c:pt idx="9">
                  <c:v>4.7039889801492527E-3</c:v>
                </c:pt>
                <c:pt idx="10">
                  <c:v>1.4428035926927745E-2</c:v>
                </c:pt>
                <c:pt idx="11">
                  <c:v>3.4251163543322541E-2</c:v>
                </c:pt>
                <c:pt idx="12">
                  <c:v>6.6628927489682077E-2</c:v>
                </c:pt>
                <c:pt idx="13">
                  <c:v>0.11070465129859741</c:v>
                </c:pt>
                <c:pt idx="14">
                  <c:v>0.16202505616075402</c:v>
                </c:pt>
                <c:pt idx="15">
                  <c:v>0.21384587077389594</c:v>
                </c:pt>
                <c:pt idx="16">
                  <c:v>0.25918697269906604</c:v>
                </c:pt>
                <c:pt idx="17">
                  <c:v>0.29263582499758573</c:v>
                </c:pt>
                <c:pt idx="18">
                  <c:v>0.31131189432698486</c:v>
                </c:pt>
                <c:pt idx="19">
                  <c:v>0.31493099569912048</c:v>
                </c:pt>
                <c:pt idx="20">
                  <c:v>0.30524489486208772</c:v>
                </c:pt>
                <c:pt idx="21">
                  <c:v>0.28522114520586289</c:v>
                </c:pt>
                <c:pt idx="22">
                  <c:v>0.25825443506225482</c:v>
                </c:pt>
                <c:pt idx="23">
                  <c:v>0.2275703911190548</c:v>
                </c:pt>
                <c:pt idx="24">
                  <c:v>0.19586711318532057</c:v>
                </c:pt>
                <c:pt idx="25">
                  <c:v>0.16516658941546247</c:v>
                </c:pt>
                <c:pt idx="26">
                  <c:v>0.13681662545514198</c:v>
                </c:pt>
                <c:pt idx="27">
                  <c:v>0.11158106401138457</c:v>
                </c:pt>
                <c:pt idx="28">
                  <c:v>8.976789077697328E-2</c:v>
                </c:pt>
                <c:pt idx="29">
                  <c:v>7.1361053916189549E-2</c:v>
                </c:pt>
                <c:pt idx="30">
                  <c:v>5.613667105371288E-2</c:v>
                </c:pt>
                <c:pt idx="31">
                  <c:v>4.3755420183485633E-2</c:v>
                </c:pt>
                <c:pt idx="32">
                  <c:v>3.3830052530928197E-2</c:v>
                </c:pt>
                <c:pt idx="33">
                  <c:v>2.5970840042031224E-2</c:v>
                </c:pt>
                <c:pt idx="34">
                  <c:v>1.9813358974356425E-2</c:v>
                </c:pt>
                <c:pt idx="35">
                  <c:v>1.5033205132158292E-2</c:v>
                </c:pt>
                <c:pt idx="36">
                  <c:v>1.1351706338597639E-2</c:v>
                </c:pt>
                <c:pt idx="37">
                  <c:v>8.5358860448429292E-3</c:v>
                </c:pt>
                <c:pt idx="38">
                  <c:v>6.3950958289012896E-3</c:v>
                </c:pt>
                <c:pt idx="39">
                  <c:v>4.7760014136549204E-3</c:v>
                </c:pt>
                <c:pt idx="40">
                  <c:v>3.557022943063465E-3</c:v>
                </c:pt>
                <c:pt idx="41">
                  <c:v>2.6428966206040036E-3</c:v>
                </c:pt>
                <c:pt idx="42">
                  <c:v>1.9597211643757545E-3</c:v>
                </c:pt>
                <c:pt idx="43">
                  <c:v>1.4506515864696763E-3</c:v>
                </c:pt>
                <c:pt idx="44">
                  <c:v>1.0722778644878732E-3</c:v>
                </c:pt>
                <c:pt idx="45">
                  <c:v>7.9165441797159476E-4</c:v>
                </c:pt>
                <c:pt idx="46">
                  <c:v>5.83910155895744E-4</c:v>
                </c:pt>
                <c:pt idx="47">
                  <c:v>4.3035513849038485E-4</c:v>
                </c:pt>
                <c:pt idx="48">
                  <c:v>3.1699943560290189E-4</c:v>
                </c:pt>
                <c:pt idx="49">
                  <c:v>2.3340643808742226E-4</c:v>
                </c:pt>
                <c:pt idx="50">
                  <c:v>1.7181278151313866E-4</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7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673171" cy="6295793"/>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3171" cy="6295793"/>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3171" cy="6295793"/>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latin typeface="Arial Narrow" panose="020B0606020202030204" pitchFamily="34" charset="0"/>
            </a:rPr>
            <a:t>Owners' Cash</a:t>
          </a:r>
          <a:r>
            <a:rPr lang="en-US" sz="1200" baseline="0">
              <a:latin typeface="Arial Narrow" panose="020B0606020202030204" pitchFamily="34" charset="0"/>
            </a:rPr>
            <a:t> Profits</a:t>
          </a:r>
        </a:p>
        <a:p xmlns:a="http://schemas.openxmlformats.org/drawingml/2006/main">
          <a:r>
            <a:rPr lang="en-US" sz="1200" baseline="0">
              <a:latin typeface="Arial Narrow" panose="020B0606020202030204" pitchFamily="34" charset="0"/>
            </a:rPr>
            <a:t>Expansionary Cash Flow</a:t>
          </a:r>
        </a:p>
      </cdr:txBody>
    </cdr:sp>
  </cdr:relSizeAnchor>
  <cdr:relSizeAnchor xmlns:cdr="http://schemas.openxmlformats.org/drawingml/2006/chartDrawing">
    <cdr:from>
      <cdr:x>0.28522</cdr:x>
      <cdr:y>0.07886</cdr:y>
    </cdr:from>
    <cdr:to>
      <cdr:x>0.37113</cdr:x>
      <cdr:y>0.10252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2470547" y="496094"/>
          <a:ext cx="744141" cy="148828"/>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0.11691</cdr:y>
    </cdr:from>
    <cdr:to>
      <cdr:x>0.37127</cdr:x>
      <cdr:y>0.13249</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2471738" y="735409"/>
          <a:ext cx="744141" cy="98029"/>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73171" cy="629579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0230" cy="6291513"/>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73171" cy="629579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836" cy="628911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rik\SkyDrive\Documents\Business\Models\_Companies\ORCL\IOI%20Oracle%20Valuation%20Model%202014.10.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5">
          <cell r="F5">
            <v>0.28000000000000003</v>
          </cell>
          <cell r="G5">
            <v>0.31</v>
          </cell>
        </row>
        <row r="6">
          <cell r="G6">
            <v>81.680000000000007</v>
          </cell>
        </row>
        <row r="8">
          <cell r="B8">
            <v>2.0000000000000018E-3</v>
          </cell>
        </row>
        <row r="17">
          <cell r="C17">
            <v>0</v>
          </cell>
        </row>
        <row r="20">
          <cell r="K20">
            <v>55</v>
          </cell>
        </row>
        <row r="21">
          <cell r="K21">
            <v>158</v>
          </cell>
          <cell r="P21">
            <v>319.56486512307958</v>
          </cell>
        </row>
        <row r="22">
          <cell r="K22">
            <v>106.5</v>
          </cell>
          <cell r="P22">
            <v>91.839882062290712</v>
          </cell>
        </row>
        <row r="100">
          <cell r="Q100">
            <v>55.279861364249548</v>
          </cell>
        </row>
        <row r="111">
          <cell r="Q111">
            <v>87.698105261174007</v>
          </cell>
        </row>
        <row r="122">
          <cell r="Q122">
            <v>81.027720321108802</v>
          </cell>
        </row>
        <row r="133">
          <cell r="Q133">
            <v>130.14627168008528</v>
          </cell>
        </row>
        <row r="144">
          <cell r="Q144">
            <v>97.403174654402264</v>
          </cell>
        </row>
        <row r="155">
          <cell r="Q155">
            <v>159.04388057465658</v>
          </cell>
        </row>
        <row r="168">
          <cell r="Q168">
            <v>144.64614074695135</v>
          </cell>
        </row>
        <row r="179">
          <cell r="Q179">
            <v>238.04114971703362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cell r="Q2">
            <v>12.880599999999999</v>
          </cell>
        </row>
        <row r="3">
          <cell r="K3">
            <v>16.8325</v>
          </cell>
          <cell r="Q3">
            <v>12.986700000000001</v>
          </cell>
        </row>
        <row r="4">
          <cell r="K4">
            <v>17.157499999999999</v>
          </cell>
          <cell r="Q4">
            <v>13.237399999999999</v>
          </cell>
        </row>
        <row r="5">
          <cell r="K5">
            <v>17.192499999999999</v>
          </cell>
          <cell r="Q5">
            <v>13.2644</v>
          </cell>
        </row>
        <row r="6">
          <cell r="K6">
            <v>16.07</v>
          </cell>
          <cell r="Q6">
            <v>11.1328</v>
          </cell>
        </row>
        <row r="7">
          <cell r="K7">
            <v>15.5075</v>
          </cell>
          <cell r="Q7">
            <v>10.7431</v>
          </cell>
        </row>
        <row r="8">
          <cell r="K8">
            <v>15.994999999999999</v>
          </cell>
          <cell r="Q8">
            <v>11.0808</v>
          </cell>
        </row>
        <row r="9">
          <cell r="K9">
            <v>16.327500000000001</v>
          </cell>
          <cell r="Q9">
            <v>11.311199999999999</v>
          </cell>
        </row>
        <row r="10">
          <cell r="K10">
            <v>16.337499999999999</v>
          </cell>
          <cell r="Q10">
            <v>11.318099999999999</v>
          </cell>
        </row>
        <row r="11">
          <cell r="K11">
            <v>16.295000000000002</v>
          </cell>
          <cell r="Q11">
            <v>11.2887</v>
          </cell>
        </row>
        <row r="12">
          <cell r="K12">
            <v>16.2425</v>
          </cell>
          <cell r="Q12">
            <v>11.2523</v>
          </cell>
        </row>
        <row r="13">
          <cell r="K13">
            <v>16.327500000000001</v>
          </cell>
          <cell r="Q13">
            <v>11.311199999999999</v>
          </cell>
        </row>
        <row r="14">
          <cell r="K14">
            <v>16.712499999999999</v>
          </cell>
          <cell r="Q14">
            <v>11.5779</v>
          </cell>
        </row>
        <row r="15">
          <cell r="K15">
            <v>16.7225</v>
          </cell>
          <cell r="Q15">
            <v>11.5848</v>
          </cell>
        </row>
        <row r="16">
          <cell r="K16">
            <v>16.877500000000001</v>
          </cell>
          <cell r="Q16">
            <v>11.6922</v>
          </cell>
        </row>
        <row r="17">
          <cell r="K17">
            <v>17</v>
          </cell>
          <cell r="Q17">
            <v>11.777100000000001</v>
          </cell>
        </row>
        <row r="18">
          <cell r="K18">
            <v>16.93</v>
          </cell>
          <cell r="Q18">
            <v>11.7286</v>
          </cell>
        </row>
        <row r="19">
          <cell r="K19">
            <v>17.074999999999999</v>
          </cell>
          <cell r="Q19">
            <v>11.829000000000001</v>
          </cell>
        </row>
        <row r="20">
          <cell r="K20">
            <v>17.247499999999999</v>
          </cell>
          <cell r="Q20">
            <v>11.948499999999999</v>
          </cell>
        </row>
        <row r="21">
          <cell r="K21">
            <v>17.344999999999999</v>
          </cell>
          <cell r="Q21">
            <v>12.0161</v>
          </cell>
        </row>
        <row r="22">
          <cell r="K22">
            <v>17.16</v>
          </cell>
          <cell r="Q22">
            <v>11.8879</v>
          </cell>
        </row>
        <row r="23">
          <cell r="K23">
            <v>16.987500000000001</v>
          </cell>
          <cell r="Q23">
            <v>11.7684</v>
          </cell>
        </row>
        <row r="24">
          <cell r="K24">
            <v>17.337499999999999</v>
          </cell>
          <cell r="Q24">
            <v>12.010899999999999</v>
          </cell>
        </row>
        <row r="25">
          <cell r="K25">
            <v>17.045000000000002</v>
          </cell>
          <cell r="Q25">
            <v>11.808199999999999</v>
          </cell>
        </row>
        <row r="26">
          <cell r="K26">
            <v>17.2425</v>
          </cell>
          <cell r="Q26">
            <v>11.9451</v>
          </cell>
        </row>
        <row r="27">
          <cell r="K27">
            <v>17.225000000000001</v>
          </cell>
          <cell r="Q27">
            <v>11.9329</v>
          </cell>
        </row>
        <row r="28">
          <cell r="K28">
            <v>16.895</v>
          </cell>
          <cell r="Q28">
            <v>11.7043</v>
          </cell>
        </row>
        <row r="29">
          <cell r="K29">
            <v>17.002500000000001</v>
          </cell>
          <cell r="Q29">
            <v>11.7788</v>
          </cell>
        </row>
        <row r="30">
          <cell r="K30">
            <v>16.965</v>
          </cell>
          <cell r="Q30">
            <v>11.752800000000001</v>
          </cell>
        </row>
        <row r="31">
          <cell r="K31">
            <v>17.204999999999998</v>
          </cell>
          <cell r="Q31">
            <v>11.9191</v>
          </cell>
        </row>
        <row r="32">
          <cell r="K32">
            <v>17.4375</v>
          </cell>
          <cell r="Q32">
            <v>12.0801</v>
          </cell>
        </row>
        <row r="33">
          <cell r="K33">
            <v>17.245000000000001</v>
          </cell>
          <cell r="Q33">
            <v>11.9468</v>
          </cell>
        </row>
        <row r="34">
          <cell r="K34">
            <v>16.765000000000001</v>
          </cell>
          <cell r="Q34">
            <v>11.6143</v>
          </cell>
        </row>
        <row r="35">
          <cell r="K35">
            <v>16.835000000000001</v>
          </cell>
          <cell r="Q35">
            <v>11.662800000000001</v>
          </cell>
        </row>
        <row r="36">
          <cell r="K36">
            <v>16.767499999999998</v>
          </cell>
          <cell r="Q36">
            <v>11.616</v>
          </cell>
        </row>
        <row r="37">
          <cell r="K37">
            <v>16.899999999999999</v>
          </cell>
          <cell r="Q37">
            <v>11.707800000000001</v>
          </cell>
        </row>
        <row r="38">
          <cell r="K38">
            <v>16.967500000000001</v>
          </cell>
          <cell r="Q38">
            <v>11.7545</v>
          </cell>
        </row>
        <row r="39">
          <cell r="K39">
            <v>17.07</v>
          </cell>
          <cell r="Q39">
            <v>11.8256</v>
          </cell>
        </row>
        <row r="40">
          <cell r="K40">
            <v>17.357500000000002</v>
          </cell>
          <cell r="Q40">
            <v>12.024699999999999</v>
          </cell>
        </row>
        <row r="41">
          <cell r="K41">
            <v>17.225000000000001</v>
          </cell>
          <cell r="Q41">
            <v>11.9329</v>
          </cell>
        </row>
        <row r="42">
          <cell r="K42">
            <v>16.877500000000001</v>
          </cell>
          <cell r="Q42">
            <v>11.6922</v>
          </cell>
        </row>
        <row r="43">
          <cell r="K43">
            <v>16.637499999999999</v>
          </cell>
          <cell r="Q43">
            <v>11.5259</v>
          </cell>
        </row>
        <row r="44">
          <cell r="K44">
            <v>16.537500000000001</v>
          </cell>
          <cell r="Q44">
            <v>11.4567</v>
          </cell>
        </row>
        <row r="45">
          <cell r="K45">
            <v>16.3</v>
          </cell>
          <cell r="Q45">
            <v>11.2921</v>
          </cell>
        </row>
        <row r="46">
          <cell r="K46">
            <v>16.532499999999999</v>
          </cell>
          <cell r="Q46">
            <v>11.453200000000001</v>
          </cell>
        </row>
        <row r="47">
          <cell r="K47">
            <v>16.6875</v>
          </cell>
          <cell r="Q47">
            <v>11.560600000000001</v>
          </cell>
        </row>
        <row r="48">
          <cell r="K48">
            <v>16.489999999999998</v>
          </cell>
          <cell r="Q48">
            <v>11.4237</v>
          </cell>
        </row>
        <row r="49">
          <cell r="K49">
            <v>16.305</v>
          </cell>
          <cell r="Q49">
            <v>11.2956</v>
          </cell>
        </row>
        <row r="50">
          <cell r="K50">
            <v>16.905000000000001</v>
          </cell>
          <cell r="Q50">
            <v>11.7112</v>
          </cell>
        </row>
        <row r="51">
          <cell r="K51">
            <v>16.925000000000001</v>
          </cell>
          <cell r="Q51">
            <v>11.725099999999999</v>
          </cell>
        </row>
        <row r="52">
          <cell r="K52">
            <v>17.024999999999999</v>
          </cell>
          <cell r="Q52">
            <v>11.7944</v>
          </cell>
        </row>
        <row r="53">
          <cell r="K53">
            <v>16.72</v>
          </cell>
          <cell r="Q53">
            <v>11.5831</v>
          </cell>
        </row>
        <row r="54">
          <cell r="K54">
            <v>16.53</v>
          </cell>
          <cell r="Q54">
            <v>11.451499999999999</v>
          </cell>
        </row>
        <row r="55">
          <cell r="K55">
            <v>16.4375</v>
          </cell>
          <cell r="Q55">
            <v>11.3874</v>
          </cell>
        </row>
        <row r="56">
          <cell r="K56">
            <v>16.315000000000001</v>
          </cell>
          <cell r="Q56">
            <v>11.3025</v>
          </cell>
        </row>
        <row r="57">
          <cell r="K57">
            <v>15.9925</v>
          </cell>
          <cell r="Q57">
            <v>11.0791</v>
          </cell>
        </row>
        <row r="58">
          <cell r="K58">
            <v>15.8375</v>
          </cell>
          <cell r="Q58">
            <v>10.9717</v>
          </cell>
        </row>
        <row r="59">
          <cell r="K59">
            <v>16.122499999999999</v>
          </cell>
          <cell r="Q59">
            <v>11.1692</v>
          </cell>
        </row>
        <row r="60">
          <cell r="K60">
            <v>15.9475</v>
          </cell>
          <cell r="Q60">
            <v>11.0479</v>
          </cell>
        </row>
        <row r="61">
          <cell r="K61">
            <v>16.16</v>
          </cell>
          <cell r="Q61">
            <v>11.1951</v>
          </cell>
        </row>
        <row r="62">
          <cell r="K62">
            <v>16.190000000000001</v>
          </cell>
          <cell r="Q62">
            <v>11.2159</v>
          </cell>
        </row>
        <row r="63">
          <cell r="K63">
            <v>16.342500000000001</v>
          </cell>
          <cell r="Q63">
            <v>11.3216</v>
          </cell>
        </row>
        <row r="64">
          <cell r="K64">
            <v>16.125</v>
          </cell>
          <cell r="Q64">
            <v>11.1709</v>
          </cell>
        </row>
        <row r="65">
          <cell r="K65">
            <v>16.2775</v>
          </cell>
          <cell r="Q65">
            <v>11.2765</v>
          </cell>
        </row>
        <row r="66">
          <cell r="K66">
            <v>16.5075</v>
          </cell>
          <cell r="Q66">
            <v>11.4359</v>
          </cell>
        </row>
        <row r="67">
          <cell r="K67">
            <v>16.337499999999999</v>
          </cell>
          <cell r="Q67">
            <v>11.318099999999999</v>
          </cell>
        </row>
        <row r="68">
          <cell r="K68">
            <v>16.232500000000002</v>
          </cell>
          <cell r="Q68">
            <v>11.2454</v>
          </cell>
        </row>
        <row r="69">
          <cell r="K69">
            <v>15.7875</v>
          </cell>
          <cell r="Q69">
            <v>9.7849000000000004</v>
          </cell>
        </row>
        <row r="70">
          <cell r="K70">
            <v>16.047499999999999</v>
          </cell>
          <cell r="Q70">
            <v>9.9459999999999997</v>
          </cell>
        </row>
        <row r="71">
          <cell r="K71">
            <v>16.052499999999998</v>
          </cell>
          <cell r="Q71">
            <v>9.9490999999999996</v>
          </cell>
        </row>
        <row r="72">
          <cell r="K72">
            <v>16.057500000000001</v>
          </cell>
          <cell r="Q72">
            <v>9.9521999999999995</v>
          </cell>
        </row>
        <row r="73">
          <cell r="K73">
            <v>16.252500000000001</v>
          </cell>
          <cell r="Q73">
            <v>10.0731</v>
          </cell>
        </row>
        <row r="74">
          <cell r="K74">
            <v>16.172499999999999</v>
          </cell>
          <cell r="Q74">
            <v>10.0235</v>
          </cell>
        </row>
        <row r="75">
          <cell r="K75">
            <v>16.559999999999999</v>
          </cell>
          <cell r="Q75">
            <v>10.2636</v>
          </cell>
        </row>
        <row r="76">
          <cell r="K76">
            <v>16.54</v>
          </cell>
          <cell r="Q76">
            <v>10.251300000000001</v>
          </cell>
        </row>
        <row r="77">
          <cell r="K77">
            <v>16.587499999999999</v>
          </cell>
          <cell r="Q77">
            <v>10.2807</v>
          </cell>
        </row>
        <row r="78">
          <cell r="K78">
            <v>16.5975</v>
          </cell>
          <cell r="Q78">
            <v>10.286899999999999</v>
          </cell>
        </row>
        <row r="79">
          <cell r="K79">
            <v>16.54</v>
          </cell>
          <cell r="Q79">
            <v>10.251300000000001</v>
          </cell>
        </row>
        <row r="80">
          <cell r="K80">
            <v>16.395</v>
          </cell>
          <cell r="Q80">
            <v>10.1614</v>
          </cell>
        </row>
        <row r="81">
          <cell r="K81">
            <v>16.0625</v>
          </cell>
          <cell r="Q81">
            <v>9.9552999999999994</v>
          </cell>
        </row>
        <row r="82">
          <cell r="K82">
            <v>15.96</v>
          </cell>
          <cell r="Q82">
            <v>9.8917999999999999</v>
          </cell>
        </row>
        <row r="83">
          <cell r="K83">
            <v>16.0625</v>
          </cell>
          <cell r="Q83">
            <v>9.9552999999999994</v>
          </cell>
        </row>
        <row r="84">
          <cell r="K84">
            <v>15.852499999999999</v>
          </cell>
          <cell r="Q84">
            <v>9.8251000000000008</v>
          </cell>
        </row>
        <row r="85">
          <cell r="K85">
            <v>15.682499999999999</v>
          </cell>
          <cell r="Q85">
            <v>9.7197999999999993</v>
          </cell>
        </row>
        <row r="86">
          <cell r="K86">
            <v>15.797499999999999</v>
          </cell>
          <cell r="Q86">
            <v>9.7911000000000001</v>
          </cell>
        </row>
        <row r="87">
          <cell r="K87">
            <v>15.8675</v>
          </cell>
          <cell r="Q87">
            <v>9.8344000000000005</v>
          </cell>
        </row>
        <row r="88">
          <cell r="K88">
            <v>16.079999999999998</v>
          </cell>
          <cell r="Q88">
            <v>9.9662000000000006</v>
          </cell>
        </row>
        <row r="89">
          <cell r="K89">
            <v>17.8825</v>
          </cell>
          <cell r="Q89">
            <v>11.083299999999999</v>
          </cell>
        </row>
        <row r="90">
          <cell r="K90">
            <v>17.6675</v>
          </cell>
          <cell r="Q90">
            <v>10.950100000000001</v>
          </cell>
        </row>
        <row r="91">
          <cell r="K91">
            <v>17.504999999999999</v>
          </cell>
          <cell r="Q91">
            <v>10.849299999999999</v>
          </cell>
        </row>
        <row r="92">
          <cell r="K92">
            <v>17.5825</v>
          </cell>
          <cell r="Q92">
            <v>10.897399999999999</v>
          </cell>
        </row>
        <row r="93">
          <cell r="K93">
            <v>18.059999999999999</v>
          </cell>
          <cell r="Q93">
            <v>11.193300000000001</v>
          </cell>
        </row>
        <row r="94">
          <cell r="K94">
            <v>18.04</v>
          </cell>
          <cell r="Q94">
            <v>11.180899999999999</v>
          </cell>
        </row>
        <row r="95">
          <cell r="K95">
            <v>17.79</v>
          </cell>
          <cell r="Q95">
            <v>11.026</v>
          </cell>
        </row>
        <row r="96">
          <cell r="K96">
            <v>17.702500000000001</v>
          </cell>
          <cell r="Q96">
            <v>10.9718</v>
          </cell>
        </row>
        <row r="97">
          <cell r="K97">
            <v>17.642499999999998</v>
          </cell>
          <cell r="Q97">
            <v>10.9346</v>
          </cell>
        </row>
        <row r="98">
          <cell r="K98">
            <v>17.93</v>
          </cell>
          <cell r="Q98">
            <v>11.1128</v>
          </cell>
        </row>
        <row r="99">
          <cell r="K99">
            <v>18.047499999999999</v>
          </cell>
          <cell r="Q99">
            <v>11.185600000000001</v>
          </cell>
        </row>
        <row r="100">
          <cell r="K100">
            <v>18.015000000000001</v>
          </cell>
          <cell r="Q100">
            <v>11.1654</v>
          </cell>
        </row>
        <row r="101">
          <cell r="K101">
            <v>18.172499999999999</v>
          </cell>
          <cell r="Q101">
            <v>11.2631</v>
          </cell>
        </row>
        <row r="102">
          <cell r="K102">
            <v>18.557500000000001</v>
          </cell>
          <cell r="Q102">
            <v>11.5017</v>
          </cell>
        </row>
        <row r="103">
          <cell r="K103">
            <v>18.515000000000001</v>
          </cell>
          <cell r="Q103">
            <v>11.475300000000001</v>
          </cell>
        </row>
        <row r="104">
          <cell r="K104">
            <v>18.407499999999999</v>
          </cell>
          <cell r="Q104">
            <v>11.4087</v>
          </cell>
        </row>
        <row r="105">
          <cell r="K105">
            <v>18.512499999999999</v>
          </cell>
          <cell r="Q105">
            <v>11.473800000000001</v>
          </cell>
        </row>
        <row r="106">
          <cell r="K106">
            <v>17.645</v>
          </cell>
          <cell r="Q106">
            <v>10.9361</v>
          </cell>
        </row>
        <row r="107">
          <cell r="K107">
            <v>17.89</v>
          </cell>
          <cell r="Q107">
            <v>11.087999999999999</v>
          </cell>
        </row>
        <row r="108">
          <cell r="K108">
            <v>17.647500000000001</v>
          </cell>
          <cell r="Q108">
            <v>10.9377</v>
          </cell>
        </row>
        <row r="109">
          <cell r="K109">
            <v>17.61</v>
          </cell>
          <cell r="Q109">
            <v>10.914400000000001</v>
          </cell>
        </row>
        <row r="110">
          <cell r="K110">
            <v>17.497499999999999</v>
          </cell>
          <cell r="Q110">
            <v>10.8447</v>
          </cell>
        </row>
        <row r="111">
          <cell r="K111">
            <v>17.68</v>
          </cell>
          <cell r="Q111">
            <v>10.957800000000001</v>
          </cell>
        </row>
        <row r="112">
          <cell r="K112">
            <v>17.517499999999998</v>
          </cell>
          <cell r="Q112">
            <v>10.857100000000001</v>
          </cell>
        </row>
        <row r="113">
          <cell r="K113">
            <v>17.515000000000001</v>
          </cell>
          <cell r="Q113">
            <v>10.855499999999999</v>
          </cell>
        </row>
        <row r="114">
          <cell r="K114">
            <v>17.565000000000001</v>
          </cell>
          <cell r="Q114">
            <v>10.8865</v>
          </cell>
        </row>
        <row r="115">
          <cell r="K115">
            <v>17.704999999999998</v>
          </cell>
          <cell r="Q115">
            <v>10.9733</v>
          </cell>
        </row>
        <row r="116">
          <cell r="K116">
            <v>17.2075</v>
          </cell>
          <cell r="Q116">
            <v>10.664999999999999</v>
          </cell>
        </row>
        <row r="117">
          <cell r="K117">
            <v>17.39</v>
          </cell>
          <cell r="Q117">
            <v>10.7781</v>
          </cell>
        </row>
        <row r="118">
          <cell r="K118">
            <v>17.53</v>
          </cell>
          <cell r="Q118">
            <v>10.864800000000001</v>
          </cell>
        </row>
        <row r="119">
          <cell r="K119">
            <v>17.385000000000002</v>
          </cell>
          <cell r="Q119">
            <v>10.775</v>
          </cell>
        </row>
        <row r="120">
          <cell r="K120">
            <v>17.692499999999999</v>
          </cell>
          <cell r="Q120">
            <v>10.9656</v>
          </cell>
        </row>
        <row r="121">
          <cell r="K121">
            <v>18.202500000000001</v>
          </cell>
          <cell r="Q121">
            <v>11.281599999999999</v>
          </cell>
        </row>
        <row r="122">
          <cell r="K122">
            <v>18.602499999999999</v>
          </cell>
          <cell r="Q122">
            <v>11.5296</v>
          </cell>
        </row>
        <row r="123">
          <cell r="K123">
            <v>18.682500000000001</v>
          </cell>
          <cell r="Q123">
            <v>11.5791</v>
          </cell>
        </row>
        <row r="124">
          <cell r="K124">
            <v>18.645</v>
          </cell>
          <cell r="Q124">
            <v>11.555899999999999</v>
          </cell>
        </row>
        <row r="125">
          <cell r="K125">
            <v>18.824999999999999</v>
          </cell>
          <cell r="Q125">
            <v>11.6675</v>
          </cell>
        </row>
        <row r="126">
          <cell r="K126">
            <v>18.75</v>
          </cell>
          <cell r="Q126">
            <v>11.621</v>
          </cell>
        </row>
        <row r="127">
          <cell r="K127">
            <v>18.760000000000002</v>
          </cell>
          <cell r="Q127">
            <v>11.6272</v>
          </cell>
        </row>
        <row r="128">
          <cell r="K128">
            <v>19.0625</v>
          </cell>
          <cell r="Q128">
            <v>11.8147</v>
          </cell>
        </row>
        <row r="129">
          <cell r="K129">
            <v>19.162500000000001</v>
          </cell>
          <cell r="Q129">
            <v>11.8766</v>
          </cell>
        </row>
        <row r="130">
          <cell r="K130">
            <v>19.127500000000001</v>
          </cell>
          <cell r="Q130">
            <v>10.6691</v>
          </cell>
        </row>
        <row r="131">
          <cell r="K131">
            <v>19.475000000000001</v>
          </cell>
          <cell r="Q131">
            <v>10.8629</v>
          </cell>
        </row>
        <row r="132">
          <cell r="K132">
            <v>19.484999999999999</v>
          </cell>
          <cell r="Q132">
            <v>10.868499999999999</v>
          </cell>
        </row>
        <row r="133">
          <cell r="K133">
            <v>19.579999999999998</v>
          </cell>
          <cell r="Q133">
            <v>10.9215</v>
          </cell>
        </row>
        <row r="134">
          <cell r="K134">
            <v>19.425000000000001</v>
          </cell>
          <cell r="Q134">
            <v>10.835000000000001</v>
          </cell>
        </row>
        <row r="135">
          <cell r="K135">
            <v>19.32</v>
          </cell>
          <cell r="Q135">
            <v>10.7765</v>
          </cell>
        </row>
        <row r="136">
          <cell r="K136">
            <v>19.175000000000001</v>
          </cell>
          <cell r="Q136">
            <v>10.695600000000001</v>
          </cell>
        </row>
        <row r="137">
          <cell r="K137">
            <v>19.747499999999999</v>
          </cell>
          <cell r="Q137">
            <v>11.014900000000001</v>
          </cell>
        </row>
        <row r="138">
          <cell r="K138">
            <v>19.605</v>
          </cell>
          <cell r="Q138">
            <v>10.9354</v>
          </cell>
        </row>
        <row r="139">
          <cell r="K139">
            <v>19.925000000000001</v>
          </cell>
          <cell r="Q139">
            <v>11.113899999999999</v>
          </cell>
        </row>
        <row r="140">
          <cell r="K140">
            <v>19.84</v>
          </cell>
          <cell r="Q140">
            <v>11.0665</v>
          </cell>
        </row>
        <row r="141">
          <cell r="K141">
            <v>19.607500000000002</v>
          </cell>
          <cell r="Q141">
            <v>10.9368</v>
          </cell>
        </row>
        <row r="142">
          <cell r="K142">
            <v>20.427499999999998</v>
          </cell>
          <cell r="Q142">
            <v>11.3942</v>
          </cell>
        </row>
        <row r="143">
          <cell r="K143">
            <v>20.5975</v>
          </cell>
          <cell r="Q143">
            <v>11.489100000000001</v>
          </cell>
        </row>
        <row r="144">
          <cell r="K144">
            <v>20.797499999999999</v>
          </cell>
          <cell r="Q144">
            <v>11.6006</v>
          </cell>
        </row>
        <row r="145">
          <cell r="K145">
            <v>20.842500000000001</v>
          </cell>
          <cell r="Q145">
            <v>11.6257</v>
          </cell>
        </row>
        <row r="146">
          <cell r="K146">
            <v>21.055</v>
          </cell>
          <cell r="Q146">
            <v>11.744199999999999</v>
          </cell>
        </row>
        <row r="147">
          <cell r="K147">
            <v>20.995000000000001</v>
          </cell>
          <cell r="Q147">
            <v>11.710800000000001</v>
          </cell>
        </row>
        <row r="148">
          <cell r="K148">
            <v>20.465</v>
          </cell>
          <cell r="Q148">
            <v>11.415100000000001</v>
          </cell>
        </row>
        <row r="149">
          <cell r="K149">
            <v>20.43</v>
          </cell>
          <cell r="Q149">
            <v>11.3956</v>
          </cell>
        </row>
        <row r="150">
          <cell r="K150">
            <v>20.645</v>
          </cell>
          <cell r="Q150">
            <v>11.515499999999999</v>
          </cell>
        </row>
        <row r="151">
          <cell r="K151">
            <v>20.852499999999999</v>
          </cell>
          <cell r="Q151">
            <v>11.6313</v>
          </cell>
        </row>
        <row r="152">
          <cell r="K152">
            <v>20.802499999999998</v>
          </cell>
          <cell r="Q152">
            <v>11.603400000000001</v>
          </cell>
        </row>
        <row r="153">
          <cell r="K153">
            <v>20.78</v>
          </cell>
          <cell r="Q153">
            <v>11.5908</v>
          </cell>
        </row>
        <row r="154">
          <cell r="K154">
            <v>20.74</v>
          </cell>
          <cell r="Q154">
            <v>11.5685</v>
          </cell>
        </row>
        <row r="155">
          <cell r="K155">
            <v>20.704999999999998</v>
          </cell>
          <cell r="Q155">
            <v>11.548999999999999</v>
          </cell>
        </row>
        <row r="156">
          <cell r="K156">
            <v>20.767499999999998</v>
          </cell>
          <cell r="Q156">
            <v>11.5839</v>
          </cell>
        </row>
        <row r="157">
          <cell r="K157">
            <v>20.2575</v>
          </cell>
          <cell r="Q157">
            <v>11.2994</v>
          </cell>
        </row>
        <row r="158">
          <cell r="K158">
            <v>20.535</v>
          </cell>
          <cell r="Q158">
            <v>11.4542</v>
          </cell>
        </row>
        <row r="159">
          <cell r="K159">
            <v>20.425000000000001</v>
          </cell>
          <cell r="Q159">
            <v>11.392799999999999</v>
          </cell>
        </row>
        <row r="160">
          <cell r="K160">
            <v>20.46</v>
          </cell>
          <cell r="Q160">
            <v>11.4124</v>
          </cell>
        </row>
        <row r="161">
          <cell r="K161">
            <v>20.997499999999999</v>
          </cell>
          <cell r="Q161">
            <v>11.712199999999999</v>
          </cell>
        </row>
        <row r="162">
          <cell r="K162">
            <v>20.732500000000002</v>
          </cell>
          <cell r="Q162">
            <v>11.564399999999999</v>
          </cell>
        </row>
        <row r="163">
          <cell r="K163">
            <v>20.754999999999999</v>
          </cell>
          <cell r="Q163">
            <v>11.5769</v>
          </cell>
        </row>
        <row r="164">
          <cell r="K164">
            <v>20.675000000000001</v>
          </cell>
          <cell r="Q164">
            <v>11.532299999999999</v>
          </cell>
        </row>
        <row r="165">
          <cell r="K165">
            <v>20.93</v>
          </cell>
          <cell r="Q165">
            <v>11.6745</v>
          </cell>
        </row>
        <row r="166">
          <cell r="K166">
            <v>20.642499999999998</v>
          </cell>
          <cell r="Q166">
            <v>11.514200000000001</v>
          </cell>
        </row>
        <row r="167">
          <cell r="K167">
            <v>20.5825</v>
          </cell>
          <cell r="Q167">
            <v>11.480700000000001</v>
          </cell>
        </row>
        <row r="168">
          <cell r="K168">
            <v>20.434999999999999</v>
          </cell>
          <cell r="Q168">
            <v>11.398400000000001</v>
          </cell>
        </row>
        <row r="169">
          <cell r="K169">
            <v>20.49</v>
          </cell>
          <cell r="Q169">
            <v>11.4291</v>
          </cell>
        </row>
        <row r="170">
          <cell r="K170">
            <v>20.565000000000001</v>
          </cell>
          <cell r="Q170">
            <v>11.4709</v>
          </cell>
        </row>
        <row r="171">
          <cell r="K171">
            <v>20.692499999999999</v>
          </cell>
          <cell r="Q171">
            <v>11.542</v>
          </cell>
        </row>
        <row r="172">
          <cell r="K172">
            <v>20.75</v>
          </cell>
          <cell r="Q172">
            <v>11.5741</v>
          </cell>
        </row>
        <row r="173">
          <cell r="K173">
            <v>20.945</v>
          </cell>
          <cell r="Q173">
            <v>11.6829</v>
          </cell>
        </row>
        <row r="174">
          <cell r="K174">
            <v>20.822500000000002</v>
          </cell>
          <cell r="Q174">
            <v>11.614599999999999</v>
          </cell>
        </row>
        <row r="175">
          <cell r="K175">
            <v>20.352499999999999</v>
          </cell>
          <cell r="Q175">
            <v>11.352399999999999</v>
          </cell>
        </row>
        <row r="176">
          <cell r="K176">
            <v>19.645</v>
          </cell>
          <cell r="Q176">
            <v>10.957800000000001</v>
          </cell>
        </row>
        <row r="177">
          <cell r="K177">
            <v>19.750626</v>
          </cell>
          <cell r="Q177">
            <v>11.0167</v>
          </cell>
        </row>
        <row r="178">
          <cell r="K178">
            <v>19.805</v>
          </cell>
          <cell r="Q178">
            <v>11.047000000000001</v>
          </cell>
        </row>
        <row r="179">
          <cell r="K179">
            <v>19.73</v>
          </cell>
          <cell r="Q179">
            <v>11.0052</v>
          </cell>
        </row>
        <row r="180">
          <cell r="K180">
            <v>20.085000000000001</v>
          </cell>
          <cell r="Q180">
            <v>11.203200000000001</v>
          </cell>
        </row>
        <row r="181">
          <cell r="K181">
            <v>20.16</v>
          </cell>
          <cell r="Q181">
            <v>11.244999999999999</v>
          </cell>
        </row>
        <row r="182">
          <cell r="K182">
            <v>20.2075</v>
          </cell>
          <cell r="Q182">
            <v>11.2715</v>
          </cell>
        </row>
        <row r="183">
          <cell r="K183">
            <v>20.127500000000001</v>
          </cell>
          <cell r="Q183">
            <v>11.226900000000001</v>
          </cell>
        </row>
        <row r="184">
          <cell r="K184">
            <v>20.2</v>
          </cell>
          <cell r="Q184">
            <v>11.267300000000001</v>
          </cell>
        </row>
        <row r="185">
          <cell r="K185">
            <v>19.774999999999999</v>
          </cell>
          <cell r="Q185">
            <v>11.0303</v>
          </cell>
        </row>
        <row r="186">
          <cell r="K186">
            <v>19.837499999999999</v>
          </cell>
          <cell r="Q186">
            <v>11.065099999999999</v>
          </cell>
        </row>
        <row r="187">
          <cell r="K187">
            <v>19.62</v>
          </cell>
          <cell r="Q187">
            <v>10.9438</v>
          </cell>
        </row>
        <row r="188">
          <cell r="K188">
            <v>19.358749</v>
          </cell>
          <cell r="Q188">
            <v>10.7981</v>
          </cell>
        </row>
        <row r="189">
          <cell r="K189">
            <v>19.399999999999999</v>
          </cell>
          <cell r="Q189">
            <v>10.821099999999999</v>
          </cell>
        </row>
        <row r="190">
          <cell r="K190">
            <v>19.899999999999999</v>
          </cell>
          <cell r="Q190">
            <v>11.1</v>
          </cell>
        </row>
        <row r="191">
          <cell r="K191">
            <v>19.795000000000002</v>
          </cell>
          <cell r="Q191">
            <v>11.041399999999999</v>
          </cell>
        </row>
        <row r="192">
          <cell r="K192">
            <v>19.399999999999999</v>
          </cell>
          <cell r="Q192">
            <v>10.821099999999999</v>
          </cell>
        </row>
        <row r="193">
          <cell r="K193">
            <v>19.670000000000002</v>
          </cell>
          <cell r="Q193">
            <v>9.9438999999999993</v>
          </cell>
        </row>
        <row r="194">
          <cell r="K194">
            <v>19.524999999999999</v>
          </cell>
          <cell r="Q194">
            <v>9.8705999999999996</v>
          </cell>
        </row>
        <row r="195">
          <cell r="K195">
            <v>19.489999999999998</v>
          </cell>
          <cell r="Q195">
            <v>9.8529</v>
          </cell>
        </row>
        <row r="196">
          <cell r="K196">
            <v>19.559999999999999</v>
          </cell>
          <cell r="Q196">
            <v>9.8882999999999992</v>
          </cell>
        </row>
        <row r="197">
          <cell r="K197">
            <v>19.684999999999999</v>
          </cell>
          <cell r="Q197">
            <v>9.9514999999999993</v>
          </cell>
        </row>
        <row r="198">
          <cell r="K198">
            <v>19.93</v>
          </cell>
          <cell r="Q198">
            <v>10.0753</v>
          </cell>
        </row>
        <row r="199">
          <cell r="K199">
            <v>19.86</v>
          </cell>
          <cell r="Q199">
            <v>10.039999999999999</v>
          </cell>
        </row>
        <row r="200">
          <cell r="K200">
            <v>19.97</v>
          </cell>
          <cell r="Q200">
            <v>10.095599999999999</v>
          </cell>
        </row>
        <row r="201">
          <cell r="K201">
            <v>19.98</v>
          </cell>
          <cell r="Q201">
            <v>10.1006</v>
          </cell>
        </row>
        <row r="202">
          <cell r="K202">
            <v>19.809999999999999</v>
          </cell>
          <cell r="Q202">
            <v>10.014699999999999</v>
          </cell>
        </row>
        <row r="203">
          <cell r="K203">
            <v>19.61505</v>
          </cell>
          <cell r="Q203">
            <v>9.9161000000000001</v>
          </cell>
        </row>
        <row r="204">
          <cell r="K204">
            <v>19.670000000000002</v>
          </cell>
          <cell r="Q204">
            <v>9.9438999999999993</v>
          </cell>
        </row>
        <row r="205">
          <cell r="K205">
            <v>20.21</v>
          </cell>
          <cell r="Q205">
            <v>10.216900000000001</v>
          </cell>
        </row>
        <row r="206">
          <cell r="K206">
            <v>19.375</v>
          </cell>
          <cell r="Q206">
            <v>9.7948000000000004</v>
          </cell>
        </row>
        <row r="207">
          <cell r="K207">
            <v>19</v>
          </cell>
          <cell r="Q207">
            <v>9.6052</v>
          </cell>
        </row>
        <row r="208">
          <cell r="K208">
            <v>18.929950999999999</v>
          </cell>
          <cell r="Q208">
            <v>9.5698000000000008</v>
          </cell>
        </row>
        <row r="209">
          <cell r="K209">
            <v>18.96</v>
          </cell>
          <cell r="Q209">
            <v>9.5850000000000009</v>
          </cell>
        </row>
        <row r="210">
          <cell r="K210">
            <v>18.635000000000002</v>
          </cell>
          <cell r="Q210">
            <v>9.4207000000000001</v>
          </cell>
        </row>
        <row r="211">
          <cell r="K211">
            <v>18.48</v>
          </cell>
          <cell r="Q211">
            <v>9.3422999999999998</v>
          </cell>
        </row>
        <row r="212">
          <cell r="K212">
            <v>18.71</v>
          </cell>
          <cell r="Q212">
            <v>9.4586000000000006</v>
          </cell>
        </row>
        <row r="213">
          <cell r="K213">
            <v>18.614999999999998</v>
          </cell>
          <cell r="Q213">
            <v>9.4106000000000005</v>
          </cell>
        </row>
        <row r="214">
          <cell r="K214">
            <v>18.55</v>
          </cell>
          <cell r="Q214">
            <v>9.3777000000000008</v>
          </cell>
        </row>
        <row r="215">
          <cell r="K215">
            <v>18.855</v>
          </cell>
          <cell r="Q215">
            <v>9.5319000000000003</v>
          </cell>
        </row>
        <row r="216">
          <cell r="K216">
            <v>18.465</v>
          </cell>
          <cell r="Q216">
            <v>9.3346999999999998</v>
          </cell>
        </row>
        <row r="217">
          <cell r="K217">
            <v>19.074999999999999</v>
          </cell>
          <cell r="Q217">
            <v>9.6431000000000004</v>
          </cell>
        </row>
        <row r="218">
          <cell r="K218">
            <v>18.929950999999999</v>
          </cell>
          <cell r="Q218">
            <v>9.5698000000000008</v>
          </cell>
        </row>
        <row r="219">
          <cell r="K219">
            <v>19.21</v>
          </cell>
          <cell r="Q219">
            <v>9.7113999999999994</v>
          </cell>
        </row>
        <row r="220">
          <cell r="K220">
            <v>18.655000000000001</v>
          </cell>
          <cell r="Q220">
            <v>9.4307999999999996</v>
          </cell>
        </row>
        <row r="221">
          <cell r="K221">
            <v>18.529948999999998</v>
          </cell>
          <cell r="Q221">
            <v>9.3675999999999995</v>
          </cell>
        </row>
        <row r="222">
          <cell r="K222">
            <v>18.704999999999998</v>
          </cell>
          <cell r="Q222">
            <v>9.4560999999999993</v>
          </cell>
        </row>
        <row r="223">
          <cell r="K223">
            <v>18.835000000000001</v>
          </cell>
          <cell r="Q223">
            <v>9.5218000000000007</v>
          </cell>
        </row>
        <row r="224">
          <cell r="K224">
            <v>18.905000000000001</v>
          </cell>
          <cell r="Q224">
            <v>9.5571999999999999</v>
          </cell>
        </row>
        <row r="225">
          <cell r="K225">
            <v>18.8</v>
          </cell>
          <cell r="Q225">
            <v>9.5040999999999993</v>
          </cell>
        </row>
        <row r="226">
          <cell r="K226">
            <v>19</v>
          </cell>
          <cell r="Q226">
            <v>9.6052</v>
          </cell>
        </row>
        <row r="227">
          <cell r="K227">
            <v>18.91</v>
          </cell>
          <cell r="Q227">
            <v>9.5596999999999994</v>
          </cell>
        </row>
        <row r="228">
          <cell r="K228">
            <v>18.864999999999998</v>
          </cell>
          <cell r="Q228">
            <v>9.5368999999999993</v>
          </cell>
        </row>
        <row r="229">
          <cell r="K229">
            <v>18.745000000000001</v>
          </cell>
          <cell r="Q229">
            <v>9.4763000000000002</v>
          </cell>
        </row>
        <row r="230">
          <cell r="K230">
            <v>18.59</v>
          </cell>
          <cell r="Q230">
            <v>9.3978999999999999</v>
          </cell>
        </row>
        <row r="231">
          <cell r="K231">
            <v>18.645</v>
          </cell>
          <cell r="Q231">
            <v>9.4257000000000009</v>
          </cell>
        </row>
        <row r="232">
          <cell r="K232">
            <v>18.364999999999998</v>
          </cell>
          <cell r="Q232">
            <v>9.2842000000000002</v>
          </cell>
        </row>
        <row r="233">
          <cell r="K233">
            <v>17.835000000000001</v>
          </cell>
          <cell r="Q233">
            <v>9.0161999999999995</v>
          </cell>
        </row>
        <row r="234">
          <cell r="K234">
            <v>18.024999999999999</v>
          </cell>
          <cell r="Q234">
            <v>9.1122999999999994</v>
          </cell>
        </row>
        <row r="235">
          <cell r="K235">
            <v>18.07</v>
          </cell>
          <cell r="Q235">
            <v>9.1349999999999998</v>
          </cell>
        </row>
        <row r="236">
          <cell r="K236">
            <v>18.184999999999999</v>
          </cell>
          <cell r="Q236">
            <v>9.1931999999999992</v>
          </cell>
        </row>
        <row r="237">
          <cell r="K237">
            <v>18.565000000000001</v>
          </cell>
          <cell r="Q237">
            <v>9.3853000000000009</v>
          </cell>
        </row>
        <row r="238">
          <cell r="K238">
            <v>18.234999999999999</v>
          </cell>
          <cell r="Q238">
            <v>9.2185000000000006</v>
          </cell>
        </row>
        <row r="239">
          <cell r="K239">
            <v>18.795000000000002</v>
          </cell>
          <cell r="Q239">
            <v>9.5015999999999998</v>
          </cell>
        </row>
        <row r="240">
          <cell r="K240">
            <v>18.829999999999998</v>
          </cell>
          <cell r="Q240">
            <v>9.5192999999999994</v>
          </cell>
        </row>
        <row r="241">
          <cell r="K241">
            <v>18.725000000000001</v>
          </cell>
          <cell r="Q241">
            <v>9.4662000000000006</v>
          </cell>
        </row>
        <row r="242">
          <cell r="K242">
            <v>19.055</v>
          </cell>
          <cell r="Q242">
            <v>9.6329999999999991</v>
          </cell>
        </row>
        <row r="243">
          <cell r="K243">
            <v>19.125</v>
          </cell>
          <cell r="Q243">
            <v>9.6684000000000001</v>
          </cell>
        </row>
        <row r="244">
          <cell r="K244">
            <v>19.25</v>
          </cell>
          <cell r="Q244">
            <v>9.7316000000000003</v>
          </cell>
        </row>
        <row r="245">
          <cell r="K245">
            <v>19.010000000000002</v>
          </cell>
          <cell r="Q245">
            <v>9.6103000000000005</v>
          </cell>
        </row>
        <row r="246">
          <cell r="K246">
            <v>18.614999999999998</v>
          </cell>
          <cell r="Q246">
            <v>9.4106000000000005</v>
          </cell>
        </row>
        <row r="247">
          <cell r="K247">
            <v>19.265000000000001</v>
          </cell>
          <cell r="Q247">
            <v>9.7392000000000003</v>
          </cell>
        </row>
        <row r="248">
          <cell r="K248">
            <v>19.32</v>
          </cell>
          <cell r="Q248">
            <v>9.7669999999999995</v>
          </cell>
        </row>
        <row r="249">
          <cell r="K249">
            <v>19.73</v>
          </cell>
          <cell r="Q249">
            <v>9.9741999999999997</v>
          </cell>
        </row>
        <row r="250">
          <cell r="K250">
            <v>20.065000000000001</v>
          </cell>
          <cell r="Q250">
            <v>10.143599999999999</v>
          </cell>
        </row>
        <row r="251">
          <cell r="K251">
            <v>19.885000000000002</v>
          </cell>
          <cell r="Q251">
            <v>10.0526</v>
          </cell>
        </row>
        <row r="252">
          <cell r="K252">
            <v>20.36</v>
          </cell>
          <cell r="Q252">
            <v>10.2927</v>
          </cell>
        </row>
        <row r="253">
          <cell r="K253">
            <v>20.399999999999999</v>
          </cell>
          <cell r="Q253">
            <v>10.312900000000001</v>
          </cell>
        </row>
        <row r="254">
          <cell r="K254">
            <v>20.56</v>
          </cell>
          <cell r="Q254">
            <v>10.393800000000001</v>
          </cell>
        </row>
        <row r="255">
          <cell r="K255">
            <v>20.434999999999999</v>
          </cell>
          <cell r="Q255">
            <v>10.3306</v>
          </cell>
        </row>
        <row r="256">
          <cell r="K256">
            <v>20.934999999999999</v>
          </cell>
          <cell r="Q256">
            <v>9.8846000000000007</v>
          </cell>
        </row>
        <row r="257">
          <cell r="K257">
            <v>20.698</v>
          </cell>
          <cell r="Q257">
            <v>9.7727000000000004</v>
          </cell>
        </row>
        <row r="258">
          <cell r="K258">
            <v>20.655000000000001</v>
          </cell>
          <cell r="Q258">
            <v>9.7523999999999997</v>
          </cell>
        </row>
        <row r="259">
          <cell r="K259">
            <v>20.76</v>
          </cell>
          <cell r="Q259">
            <v>9.8019999999999996</v>
          </cell>
        </row>
        <row r="260">
          <cell r="K260">
            <v>21.05425</v>
          </cell>
          <cell r="Q260">
            <v>9.9410000000000007</v>
          </cell>
        </row>
        <row r="261">
          <cell r="K261">
            <v>20.605</v>
          </cell>
          <cell r="Q261">
            <v>9.7287999999999997</v>
          </cell>
        </row>
        <row r="262">
          <cell r="K262">
            <v>21.045000000000002</v>
          </cell>
          <cell r="Q262">
            <v>9.9366000000000003</v>
          </cell>
        </row>
        <row r="263">
          <cell r="K263">
            <v>21.49</v>
          </cell>
          <cell r="Q263">
            <v>10.146699999999999</v>
          </cell>
        </row>
        <row r="264">
          <cell r="K264">
            <v>21.16</v>
          </cell>
          <cell r="Q264">
            <v>9.9908999999999999</v>
          </cell>
        </row>
        <row r="265">
          <cell r="K265">
            <v>21.650749000000001</v>
          </cell>
          <cell r="Q265">
            <v>10.2226</v>
          </cell>
        </row>
        <row r="266">
          <cell r="K266">
            <v>21.004999999999999</v>
          </cell>
          <cell r="Q266">
            <v>9.9177</v>
          </cell>
        </row>
        <row r="267">
          <cell r="K267">
            <v>21.2</v>
          </cell>
          <cell r="Q267">
            <v>10.0098</v>
          </cell>
        </row>
        <row r="268">
          <cell r="K268">
            <v>21.36</v>
          </cell>
          <cell r="Q268">
            <v>10.0853</v>
          </cell>
        </row>
        <row r="269">
          <cell r="K269">
            <v>21.754999999999999</v>
          </cell>
          <cell r="Q269">
            <v>10.271800000000001</v>
          </cell>
        </row>
        <row r="270">
          <cell r="K270">
            <v>21</v>
          </cell>
          <cell r="Q270">
            <v>9.9153000000000002</v>
          </cell>
        </row>
        <row r="271">
          <cell r="K271">
            <v>21.285</v>
          </cell>
          <cell r="Q271">
            <v>10.049899999999999</v>
          </cell>
        </row>
        <row r="272">
          <cell r="K272">
            <v>21.51</v>
          </cell>
          <cell r="Q272">
            <v>10.1561</v>
          </cell>
        </row>
        <row r="273">
          <cell r="K273">
            <v>21.98</v>
          </cell>
          <cell r="Q273">
            <v>10.3781</v>
          </cell>
        </row>
        <row r="274">
          <cell r="K274">
            <v>22.754999999999999</v>
          </cell>
          <cell r="Q274">
            <v>10.744</v>
          </cell>
        </row>
        <row r="275">
          <cell r="K275">
            <v>23.184999999999999</v>
          </cell>
          <cell r="Q275">
            <v>10.946999999999999</v>
          </cell>
        </row>
        <row r="276">
          <cell r="K276">
            <v>22.98</v>
          </cell>
          <cell r="Q276">
            <v>10.850199999999999</v>
          </cell>
        </row>
        <row r="277">
          <cell r="K277">
            <v>22.74</v>
          </cell>
          <cell r="Q277">
            <v>10.7369</v>
          </cell>
        </row>
        <row r="278">
          <cell r="K278">
            <v>23.094999999999999</v>
          </cell>
          <cell r="Q278">
            <v>10.904500000000001</v>
          </cell>
        </row>
        <row r="279">
          <cell r="K279">
            <v>22.89</v>
          </cell>
          <cell r="Q279">
            <v>10.807700000000001</v>
          </cell>
        </row>
        <row r="280">
          <cell r="K280">
            <v>23.454999999999998</v>
          </cell>
          <cell r="Q280">
            <v>11.0745</v>
          </cell>
        </row>
        <row r="281">
          <cell r="K281">
            <v>23.6</v>
          </cell>
          <cell r="Q281">
            <v>11.143000000000001</v>
          </cell>
        </row>
        <row r="282">
          <cell r="K282">
            <v>23.555</v>
          </cell>
          <cell r="Q282">
            <v>11.121700000000001</v>
          </cell>
        </row>
        <row r="283">
          <cell r="K283">
            <v>22.31</v>
          </cell>
          <cell r="Q283">
            <v>10.533899999999999</v>
          </cell>
        </row>
        <row r="284">
          <cell r="K284">
            <v>22.535</v>
          </cell>
          <cell r="Q284">
            <v>10.6401</v>
          </cell>
        </row>
        <row r="285">
          <cell r="K285">
            <v>21.785</v>
          </cell>
          <cell r="Q285">
            <v>10.286</v>
          </cell>
        </row>
        <row r="286">
          <cell r="K286">
            <v>21.28</v>
          </cell>
          <cell r="Q286">
            <v>10.047499999999999</v>
          </cell>
        </row>
        <row r="287">
          <cell r="K287">
            <v>21.555</v>
          </cell>
          <cell r="Q287">
            <v>10.1774</v>
          </cell>
        </row>
        <row r="288">
          <cell r="K288">
            <v>21.954999999999998</v>
          </cell>
          <cell r="Q288">
            <v>10.366300000000001</v>
          </cell>
        </row>
        <row r="289">
          <cell r="K289">
            <v>21.824999999999999</v>
          </cell>
          <cell r="Q289">
            <v>10.3049</v>
          </cell>
        </row>
        <row r="290">
          <cell r="K290">
            <v>22.32</v>
          </cell>
          <cell r="Q290">
            <v>10.538600000000001</v>
          </cell>
        </row>
        <row r="291">
          <cell r="K291">
            <v>21.64</v>
          </cell>
          <cell r="Q291">
            <v>10.217499999999999</v>
          </cell>
        </row>
        <row r="292">
          <cell r="K292">
            <v>21.875</v>
          </cell>
          <cell r="Q292">
            <v>10.3285</v>
          </cell>
        </row>
        <row r="293">
          <cell r="K293">
            <v>21.53</v>
          </cell>
          <cell r="Q293">
            <v>10.1656</v>
          </cell>
        </row>
        <row r="294">
          <cell r="K294">
            <v>21.66</v>
          </cell>
          <cell r="Q294">
            <v>10.227</v>
          </cell>
        </row>
        <row r="295">
          <cell r="K295">
            <v>20.954999999999998</v>
          </cell>
          <cell r="Q295">
            <v>9.8940999999999999</v>
          </cell>
        </row>
        <row r="296">
          <cell r="K296">
            <v>22.245000000000001</v>
          </cell>
          <cell r="Q296">
            <v>10.5032</v>
          </cell>
        </row>
        <row r="297">
          <cell r="K297">
            <v>22.914999999999999</v>
          </cell>
          <cell r="Q297">
            <v>10.8195</v>
          </cell>
        </row>
        <row r="298">
          <cell r="K298">
            <v>22.88</v>
          </cell>
          <cell r="Q298">
            <v>10.803000000000001</v>
          </cell>
        </row>
        <row r="299">
          <cell r="K299">
            <v>23.27</v>
          </cell>
          <cell r="Q299">
            <v>10.9871</v>
          </cell>
        </row>
        <row r="300">
          <cell r="K300">
            <v>22.97</v>
          </cell>
          <cell r="Q300">
            <v>10.845499999999999</v>
          </cell>
        </row>
        <row r="301">
          <cell r="K301">
            <v>22.605</v>
          </cell>
          <cell r="Q301">
            <v>10.6732</v>
          </cell>
        </row>
        <row r="302">
          <cell r="K302">
            <v>23.39</v>
          </cell>
          <cell r="Q302">
            <v>11.043799999999999</v>
          </cell>
        </row>
        <row r="303">
          <cell r="K303">
            <v>23.805</v>
          </cell>
          <cell r="Q303">
            <v>11.239699999999999</v>
          </cell>
        </row>
        <row r="304">
          <cell r="K304">
            <v>23.535</v>
          </cell>
          <cell r="Q304">
            <v>11.112299999999999</v>
          </cell>
        </row>
        <row r="305">
          <cell r="K305">
            <v>23.87</v>
          </cell>
          <cell r="Q305">
            <v>11.2704</v>
          </cell>
        </row>
        <row r="306">
          <cell r="K306">
            <v>22.92</v>
          </cell>
          <cell r="Q306">
            <v>10.821899999999999</v>
          </cell>
        </row>
        <row r="307">
          <cell r="K307">
            <v>23.425000000000001</v>
          </cell>
          <cell r="Q307">
            <v>11.0603</v>
          </cell>
        </row>
        <row r="308">
          <cell r="K308">
            <v>23.105</v>
          </cell>
          <cell r="Q308">
            <v>10.9092</v>
          </cell>
        </row>
        <row r="309">
          <cell r="K309">
            <v>22.925000000000001</v>
          </cell>
          <cell r="Q309">
            <v>10.824199999999999</v>
          </cell>
        </row>
        <row r="310">
          <cell r="K310">
            <v>22.72</v>
          </cell>
          <cell r="Q310">
            <v>10.727499999999999</v>
          </cell>
        </row>
        <row r="311">
          <cell r="K311">
            <v>22.774999999999999</v>
          </cell>
          <cell r="Q311">
            <v>10.753399999999999</v>
          </cell>
        </row>
        <row r="312">
          <cell r="K312">
            <v>22.89</v>
          </cell>
          <cell r="Q312">
            <v>10.807700000000001</v>
          </cell>
        </row>
        <row r="313">
          <cell r="K313">
            <v>22.96</v>
          </cell>
          <cell r="Q313">
            <v>10.8408</v>
          </cell>
        </row>
        <row r="314">
          <cell r="K314">
            <v>23.23</v>
          </cell>
          <cell r="Q314">
            <v>10.968299999999999</v>
          </cell>
        </row>
        <row r="315">
          <cell r="K315">
            <v>23.454999999999998</v>
          </cell>
          <cell r="Q315">
            <v>11.0745</v>
          </cell>
        </row>
        <row r="316">
          <cell r="K316">
            <v>23.57</v>
          </cell>
          <cell r="Q316">
            <v>11.1288</v>
          </cell>
        </row>
        <row r="317">
          <cell r="K317">
            <v>23.155000000000001</v>
          </cell>
          <cell r="Q317">
            <v>10.9328</v>
          </cell>
        </row>
        <row r="318">
          <cell r="K318">
            <v>23.164999999999999</v>
          </cell>
          <cell r="Q318">
            <v>10.9376</v>
          </cell>
        </row>
        <row r="319">
          <cell r="K319">
            <v>23.004999999999999</v>
          </cell>
          <cell r="Q319">
            <v>10.492699999999999</v>
          </cell>
        </row>
        <row r="320">
          <cell r="K320">
            <v>22.67</v>
          </cell>
          <cell r="Q320">
            <v>10.3399</v>
          </cell>
        </row>
        <row r="321">
          <cell r="K321">
            <v>23.445</v>
          </cell>
          <cell r="Q321">
            <v>10.6934</v>
          </cell>
        </row>
        <row r="322">
          <cell r="K322">
            <v>22.95</v>
          </cell>
          <cell r="Q322">
            <v>10.467599999999999</v>
          </cell>
        </row>
        <row r="323">
          <cell r="K323">
            <v>23.855</v>
          </cell>
          <cell r="Q323">
            <v>10.8804</v>
          </cell>
        </row>
        <row r="324">
          <cell r="K324">
            <v>23.425000000000001</v>
          </cell>
          <cell r="Q324">
            <v>10.6843</v>
          </cell>
        </row>
        <row r="325">
          <cell r="K325">
            <v>24.25</v>
          </cell>
          <cell r="Q325">
            <v>11.060600000000001</v>
          </cell>
        </row>
        <row r="326">
          <cell r="K326">
            <v>24.11</v>
          </cell>
          <cell r="Q326">
            <v>10.996700000000001</v>
          </cell>
        </row>
        <row r="327">
          <cell r="K327">
            <v>24.34</v>
          </cell>
          <cell r="Q327">
            <v>11.101599999999999</v>
          </cell>
        </row>
        <row r="328">
          <cell r="K328">
            <v>24.08</v>
          </cell>
          <cell r="Q328">
            <v>10.983000000000001</v>
          </cell>
        </row>
        <row r="329">
          <cell r="K329">
            <v>23.61</v>
          </cell>
          <cell r="Q329">
            <v>10.768700000000001</v>
          </cell>
        </row>
        <row r="330">
          <cell r="K330">
            <v>23.81</v>
          </cell>
          <cell r="Q330">
            <v>10.8599</v>
          </cell>
        </row>
        <row r="331">
          <cell r="K331">
            <v>23.614999999999998</v>
          </cell>
          <cell r="Q331">
            <v>10.770899999999999</v>
          </cell>
        </row>
        <row r="332">
          <cell r="K332">
            <v>23.085000000000001</v>
          </cell>
          <cell r="Q332">
            <v>10.529199999999999</v>
          </cell>
        </row>
        <row r="333">
          <cell r="K333">
            <v>22.102501</v>
          </cell>
          <cell r="Q333">
            <v>10.081099999999999</v>
          </cell>
        </row>
        <row r="334">
          <cell r="K334">
            <v>22.405999999999999</v>
          </cell>
          <cell r="Q334">
            <v>10.2195</v>
          </cell>
        </row>
        <row r="335">
          <cell r="K335">
            <v>22.8</v>
          </cell>
          <cell r="Q335">
            <v>10.3992</v>
          </cell>
        </row>
        <row r="336">
          <cell r="K336">
            <v>21.535</v>
          </cell>
          <cell r="Q336">
            <v>9.8222000000000005</v>
          </cell>
        </row>
        <row r="337">
          <cell r="K337">
            <v>21.5</v>
          </cell>
          <cell r="Q337">
            <v>9.8063000000000002</v>
          </cell>
        </row>
        <row r="338">
          <cell r="K338">
            <v>21.574999999999999</v>
          </cell>
          <cell r="Q338">
            <v>9.8405000000000005</v>
          </cell>
        </row>
        <row r="339">
          <cell r="K339">
            <v>22</v>
          </cell>
          <cell r="Q339">
            <v>10.0343</v>
          </cell>
        </row>
        <row r="340">
          <cell r="K340">
            <v>22.844999999999999</v>
          </cell>
          <cell r="Q340">
            <v>10.419700000000001</v>
          </cell>
        </row>
        <row r="341">
          <cell r="K341">
            <v>22.965</v>
          </cell>
          <cell r="Q341">
            <v>10.474500000000001</v>
          </cell>
        </row>
        <row r="342">
          <cell r="K342">
            <v>23.145</v>
          </cell>
          <cell r="Q342">
            <v>10.5566</v>
          </cell>
        </row>
        <row r="343">
          <cell r="K343">
            <v>22.285</v>
          </cell>
          <cell r="Q343">
            <v>10.164300000000001</v>
          </cell>
        </row>
        <row r="344">
          <cell r="K344">
            <v>22.434999999999999</v>
          </cell>
          <cell r="Q344">
            <v>10.232699999999999</v>
          </cell>
        </row>
        <row r="345">
          <cell r="K345">
            <v>22.215</v>
          </cell>
          <cell r="Q345">
            <v>10.132400000000001</v>
          </cell>
        </row>
        <row r="346">
          <cell r="K346">
            <v>22.265000000000001</v>
          </cell>
          <cell r="Q346">
            <v>10.155200000000001</v>
          </cell>
        </row>
        <row r="347">
          <cell r="K347">
            <v>22.3</v>
          </cell>
          <cell r="Q347">
            <v>10.171200000000001</v>
          </cell>
        </row>
        <row r="348">
          <cell r="K348">
            <v>22.545000000000002</v>
          </cell>
          <cell r="Q348">
            <v>10.2829</v>
          </cell>
        </row>
        <row r="349">
          <cell r="K349">
            <v>22.725000000000001</v>
          </cell>
          <cell r="Q349">
            <v>10.365</v>
          </cell>
        </row>
        <row r="350">
          <cell r="K350">
            <v>22.37</v>
          </cell>
          <cell r="Q350">
            <v>10.203099999999999</v>
          </cell>
        </row>
        <row r="351">
          <cell r="K351">
            <v>22.31</v>
          </cell>
          <cell r="Q351">
            <v>10.175700000000001</v>
          </cell>
        </row>
        <row r="352">
          <cell r="K352">
            <v>22.59</v>
          </cell>
          <cell r="Q352">
            <v>10.3034</v>
          </cell>
        </row>
        <row r="353">
          <cell r="K353">
            <v>22.8</v>
          </cell>
          <cell r="Q353">
            <v>10.3992</v>
          </cell>
        </row>
        <row r="354">
          <cell r="K354">
            <v>21.965</v>
          </cell>
          <cell r="Q354">
            <v>10.0184</v>
          </cell>
        </row>
        <row r="355">
          <cell r="K355">
            <v>21.46</v>
          </cell>
          <cell r="Q355">
            <v>9.7880000000000003</v>
          </cell>
        </row>
        <row r="356">
          <cell r="K356">
            <v>21.81</v>
          </cell>
          <cell r="Q356">
            <v>9.9476999999999993</v>
          </cell>
        </row>
        <row r="357">
          <cell r="K357">
            <v>22.03</v>
          </cell>
          <cell r="Q357">
            <v>10.048</v>
          </cell>
        </row>
        <row r="358">
          <cell r="K358">
            <v>21.895</v>
          </cell>
          <cell r="Q358">
            <v>9.9863999999999997</v>
          </cell>
        </row>
        <row r="359">
          <cell r="K359">
            <v>22.73</v>
          </cell>
          <cell r="Q359">
            <v>10.3673</v>
          </cell>
        </row>
        <row r="360">
          <cell r="K360">
            <v>23.66</v>
          </cell>
          <cell r="Q360">
            <v>10.791499999999999</v>
          </cell>
        </row>
        <row r="361">
          <cell r="K361">
            <v>24.285</v>
          </cell>
          <cell r="Q361">
            <v>11.076499999999999</v>
          </cell>
        </row>
        <row r="362">
          <cell r="K362">
            <v>24.66</v>
          </cell>
          <cell r="Q362">
            <v>11.2476</v>
          </cell>
        </row>
        <row r="363">
          <cell r="K363">
            <v>24.48</v>
          </cell>
          <cell r="Q363">
            <v>11.1655</v>
          </cell>
        </row>
        <row r="364">
          <cell r="K364">
            <v>23.905000000000001</v>
          </cell>
          <cell r="Q364">
            <v>10.9032</v>
          </cell>
        </row>
        <row r="365">
          <cell r="K365">
            <v>24.35</v>
          </cell>
          <cell r="Q365">
            <v>11.106199999999999</v>
          </cell>
        </row>
        <row r="366">
          <cell r="K366">
            <v>23.065000000000001</v>
          </cell>
          <cell r="Q366">
            <v>10.520099999999999</v>
          </cell>
        </row>
        <row r="367">
          <cell r="K367">
            <v>23.627800000000001</v>
          </cell>
          <cell r="Q367">
            <v>10.7768</v>
          </cell>
        </row>
        <row r="368">
          <cell r="K368">
            <v>24.004999999999999</v>
          </cell>
          <cell r="Q368">
            <v>10.9488</v>
          </cell>
        </row>
        <row r="369">
          <cell r="K369">
            <v>24.245000000000001</v>
          </cell>
          <cell r="Q369">
            <v>11.058299999999999</v>
          </cell>
        </row>
        <row r="370">
          <cell r="K370">
            <v>23.774999999999999</v>
          </cell>
          <cell r="Q370">
            <v>10.8439</v>
          </cell>
        </row>
        <row r="371">
          <cell r="K371">
            <v>23.38</v>
          </cell>
          <cell r="Q371">
            <v>10.6638</v>
          </cell>
        </row>
        <row r="372">
          <cell r="K372">
            <v>24.045000000000002</v>
          </cell>
          <cell r="Q372">
            <v>10.9671</v>
          </cell>
        </row>
        <row r="373">
          <cell r="K373">
            <v>23.78</v>
          </cell>
          <cell r="Q373">
            <v>10.8462</v>
          </cell>
        </row>
        <row r="374">
          <cell r="K374">
            <v>24.215</v>
          </cell>
          <cell r="Q374">
            <v>11.044600000000001</v>
          </cell>
        </row>
        <row r="375">
          <cell r="K375">
            <v>24.805</v>
          </cell>
          <cell r="Q375">
            <v>11.313700000000001</v>
          </cell>
        </row>
        <row r="376">
          <cell r="K376">
            <v>25.504999999999999</v>
          </cell>
          <cell r="Q376">
            <v>11.632999999999999</v>
          </cell>
        </row>
        <row r="377">
          <cell r="K377">
            <v>25.12</v>
          </cell>
          <cell r="Q377">
            <v>11.4574</v>
          </cell>
        </row>
        <row r="378">
          <cell r="K378">
            <v>24.99</v>
          </cell>
          <cell r="Q378">
            <v>11.398099999999999</v>
          </cell>
        </row>
        <row r="379">
          <cell r="K379">
            <v>24.805</v>
          </cell>
          <cell r="Q379">
            <v>11.313700000000001</v>
          </cell>
        </row>
        <row r="380">
          <cell r="K380">
            <v>25.765000000000001</v>
          </cell>
          <cell r="Q380">
            <v>11.157299999999999</v>
          </cell>
        </row>
        <row r="381">
          <cell r="K381">
            <v>26.44</v>
          </cell>
          <cell r="Q381">
            <v>11.4496</v>
          </cell>
        </row>
        <row r="382">
          <cell r="K382">
            <v>25.95</v>
          </cell>
          <cell r="Q382">
            <v>11.237500000000001</v>
          </cell>
        </row>
        <row r="383">
          <cell r="K383">
            <v>25.83</v>
          </cell>
          <cell r="Q383">
            <v>11.185499999999999</v>
          </cell>
        </row>
        <row r="384">
          <cell r="K384">
            <v>26.175000000000001</v>
          </cell>
          <cell r="Q384">
            <v>11.334899999999999</v>
          </cell>
        </row>
        <row r="385">
          <cell r="K385">
            <v>26.03</v>
          </cell>
          <cell r="Q385">
            <v>11.2721</v>
          </cell>
        </row>
        <row r="386">
          <cell r="K386">
            <v>25.94</v>
          </cell>
          <cell r="Q386">
            <v>11.2331</v>
          </cell>
        </row>
        <row r="387">
          <cell r="K387">
            <v>25.515000000000001</v>
          </cell>
          <cell r="Q387">
            <v>11.049099999999999</v>
          </cell>
        </row>
        <row r="388">
          <cell r="K388">
            <v>26.045000000000002</v>
          </cell>
          <cell r="Q388">
            <v>11.278600000000001</v>
          </cell>
        </row>
        <row r="389">
          <cell r="K389">
            <v>25.32</v>
          </cell>
          <cell r="Q389">
            <v>10.964600000000001</v>
          </cell>
        </row>
        <row r="390">
          <cell r="K390">
            <v>25.39</v>
          </cell>
          <cell r="Q390">
            <v>10.994899999999999</v>
          </cell>
        </row>
        <row r="391">
          <cell r="K391">
            <v>25.535</v>
          </cell>
          <cell r="Q391">
            <v>11.057700000000001</v>
          </cell>
        </row>
        <row r="392">
          <cell r="K392">
            <v>25.9</v>
          </cell>
          <cell r="Q392">
            <v>11.2158</v>
          </cell>
        </row>
        <row r="393">
          <cell r="K393">
            <v>24.98</v>
          </cell>
          <cell r="Q393">
            <v>10.817399999999999</v>
          </cell>
        </row>
        <row r="394">
          <cell r="K394">
            <v>25.88</v>
          </cell>
          <cell r="Q394">
            <v>11.207100000000001</v>
          </cell>
        </row>
        <row r="395">
          <cell r="K395">
            <v>26.05</v>
          </cell>
          <cell r="Q395">
            <v>11.280799999999999</v>
          </cell>
        </row>
        <row r="396">
          <cell r="K396">
            <v>25.445</v>
          </cell>
          <cell r="Q396">
            <v>11.018800000000001</v>
          </cell>
        </row>
        <row r="397">
          <cell r="K397">
            <v>25.25</v>
          </cell>
          <cell r="Q397">
            <v>10.9343</v>
          </cell>
        </row>
        <row r="398">
          <cell r="K398">
            <v>25.51</v>
          </cell>
          <cell r="Q398">
            <v>11.046900000000001</v>
          </cell>
        </row>
        <row r="399">
          <cell r="K399">
            <v>25.7</v>
          </cell>
          <cell r="Q399">
            <v>11.129200000000001</v>
          </cell>
        </row>
        <row r="400">
          <cell r="K400">
            <v>26.265000000000001</v>
          </cell>
          <cell r="Q400">
            <v>11.373900000000001</v>
          </cell>
        </row>
        <row r="401">
          <cell r="K401">
            <v>25.855</v>
          </cell>
          <cell r="Q401">
            <v>11.196300000000001</v>
          </cell>
        </row>
        <row r="402">
          <cell r="K402">
            <v>25.88</v>
          </cell>
          <cell r="Q402">
            <v>11.207100000000001</v>
          </cell>
        </row>
        <row r="403">
          <cell r="K403">
            <v>26.5</v>
          </cell>
          <cell r="Q403">
            <v>11.4756</v>
          </cell>
        </row>
        <row r="404">
          <cell r="K404">
            <v>26.815000000000001</v>
          </cell>
          <cell r="Q404">
            <v>11.612</v>
          </cell>
        </row>
        <row r="405">
          <cell r="K405">
            <v>26.835000000000001</v>
          </cell>
          <cell r="Q405">
            <v>11.620699999999999</v>
          </cell>
        </row>
        <row r="406">
          <cell r="K406">
            <v>27.07</v>
          </cell>
          <cell r="Q406">
            <v>11.7225</v>
          </cell>
        </row>
        <row r="407">
          <cell r="K407">
            <v>26.614999999999998</v>
          </cell>
          <cell r="Q407">
            <v>11.525399999999999</v>
          </cell>
        </row>
        <row r="408">
          <cell r="K408">
            <v>27.055</v>
          </cell>
          <cell r="Q408">
            <v>11.715999999999999</v>
          </cell>
        </row>
        <row r="409">
          <cell r="K409">
            <v>26.82</v>
          </cell>
          <cell r="Q409">
            <v>11.6142</v>
          </cell>
        </row>
        <row r="410">
          <cell r="K410">
            <v>27.24</v>
          </cell>
          <cell r="Q410">
            <v>11.796099999999999</v>
          </cell>
        </row>
        <row r="411">
          <cell r="K411">
            <v>26.734999999999999</v>
          </cell>
          <cell r="Q411">
            <v>11.577400000000001</v>
          </cell>
        </row>
        <row r="412">
          <cell r="K412">
            <v>26.28</v>
          </cell>
          <cell r="Q412">
            <v>11.3804</v>
          </cell>
        </row>
        <row r="413">
          <cell r="K413">
            <v>26.475000000000001</v>
          </cell>
          <cell r="Q413">
            <v>11.4648</v>
          </cell>
        </row>
        <row r="414">
          <cell r="K414">
            <v>26.545000000000002</v>
          </cell>
          <cell r="Q414">
            <v>11.495100000000001</v>
          </cell>
        </row>
        <row r="415">
          <cell r="K415">
            <v>26.61</v>
          </cell>
          <cell r="Q415">
            <v>11.523300000000001</v>
          </cell>
        </row>
        <row r="416">
          <cell r="K416">
            <v>26.934999999999999</v>
          </cell>
          <cell r="Q416">
            <v>11.664</v>
          </cell>
        </row>
        <row r="417">
          <cell r="K417">
            <v>26.24</v>
          </cell>
          <cell r="Q417">
            <v>11.363</v>
          </cell>
        </row>
        <row r="418">
          <cell r="K418">
            <v>26.844999999999999</v>
          </cell>
          <cell r="Q418">
            <v>11.625</v>
          </cell>
        </row>
        <row r="419">
          <cell r="K419">
            <v>26.49</v>
          </cell>
          <cell r="Q419">
            <v>11.471299999999999</v>
          </cell>
        </row>
        <row r="420">
          <cell r="K420">
            <v>26.824999999999999</v>
          </cell>
          <cell r="Q420">
            <v>11.616400000000001</v>
          </cell>
        </row>
        <row r="421">
          <cell r="K421">
            <v>26.785</v>
          </cell>
          <cell r="Q421">
            <v>11.599</v>
          </cell>
        </row>
        <row r="422">
          <cell r="K422">
            <v>27.675000000000001</v>
          </cell>
          <cell r="Q422">
            <v>11.984400000000001</v>
          </cell>
        </row>
        <row r="423">
          <cell r="K423">
            <v>27.66</v>
          </cell>
          <cell r="Q423">
            <v>11.978</v>
          </cell>
        </row>
        <row r="424">
          <cell r="K424">
            <v>27.29</v>
          </cell>
          <cell r="Q424">
            <v>11.8177</v>
          </cell>
        </row>
        <row r="425">
          <cell r="K425">
            <v>27.65</v>
          </cell>
          <cell r="Q425">
            <v>11.973599999999999</v>
          </cell>
        </row>
        <row r="426">
          <cell r="K426">
            <v>28.12</v>
          </cell>
          <cell r="Q426">
            <v>12.177199999999999</v>
          </cell>
        </row>
        <row r="427">
          <cell r="K427">
            <v>28.32</v>
          </cell>
          <cell r="Q427">
            <v>12.2638</v>
          </cell>
        </row>
        <row r="428">
          <cell r="K428">
            <v>27.38</v>
          </cell>
          <cell r="Q428">
            <v>11.8567</v>
          </cell>
        </row>
        <row r="429">
          <cell r="K429">
            <v>27.15</v>
          </cell>
          <cell r="Q429">
            <v>11.757099999999999</v>
          </cell>
        </row>
        <row r="430">
          <cell r="K430">
            <v>27.094999999999999</v>
          </cell>
          <cell r="Q430">
            <v>11.7333</v>
          </cell>
        </row>
        <row r="431">
          <cell r="K431">
            <v>26.574999999999999</v>
          </cell>
          <cell r="Q431">
            <v>11.508100000000001</v>
          </cell>
        </row>
        <row r="432">
          <cell r="K432">
            <v>26.364999999999998</v>
          </cell>
          <cell r="Q432">
            <v>11.417199999999999</v>
          </cell>
        </row>
        <row r="433">
          <cell r="K433">
            <v>27.07</v>
          </cell>
          <cell r="Q433">
            <v>11.7225</v>
          </cell>
        </row>
        <row r="434">
          <cell r="K434">
            <v>27.164999999999999</v>
          </cell>
          <cell r="Q434">
            <v>11.7636</v>
          </cell>
        </row>
        <row r="435">
          <cell r="K435">
            <v>26.774999999999999</v>
          </cell>
          <cell r="Q435">
            <v>11.5947</v>
          </cell>
        </row>
        <row r="436">
          <cell r="K436">
            <v>26.725000000000001</v>
          </cell>
          <cell r="Q436">
            <v>11.5731</v>
          </cell>
        </row>
        <row r="437">
          <cell r="K437">
            <v>27.734999999999999</v>
          </cell>
          <cell r="Q437">
            <v>12.010400000000001</v>
          </cell>
        </row>
        <row r="438">
          <cell r="K438">
            <v>27.36</v>
          </cell>
          <cell r="Q438">
            <v>11.848000000000001</v>
          </cell>
        </row>
        <row r="439">
          <cell r="K439">
            <v>27.38</v>
          </cell>
          <cell r="Q439">
            <v>11.8567</v>
          </cell>
        </row>
        <row r="440">
          <cell r="K440">
            <v>27.254999999999999</v>
          </cell>
          <cell r="Q440">
            <v>11.8026</v>
          </cell>
        </row>
        <row r="441">
          <cell r="K441">
            <v>27.24</v>
          </cell>
          <cell r="Q441">
            <v>11.796099999999999</v>
          </cell>
        </row>
        <row r="442">
          <cell r="K442">
            <v>26.47</v>
          </cell>
          <cell r="Q442">
            <v>11.4626</v>
          </cell>
        </row>
        <row r="443">
          <cell r="K443">
            <v>26.43</v>
          </cell>
          <cell r="Q443">
            <v>11.4453</v>
          </cell>
        </row>
        <row r="444">
          <cell r="K444">
            <v>26.475000000000001</v>
          </cell>
          <cell r="Q444">
            <v>10.896100000000001</v>
          </cell>
        </row>
        <row r="445">
          <cell r="K445">
            <v>26.085000000000001</v>
          </cell>
          <cell r="Q445">
            <v>10.7355</v>
          </cell>
        </row>
        <row r="446">
          <cell r="K446">
            <v>25.645</v>
          </cell>
          <cell r="Q446">
            <v>10.554500000000001</v>
          </cell>
        </row>
        <row r="447">
          <cell r="K447">
            <v>25.545000000000002</v>
          </cell>
          <cell r="Q447">
            <v>10.513299999999999</v>
          </cell>
        </row>
        <row r="448">
          <cell r="K448">
            <v>25.835000000000001</v>
          </cell>
          <cell r="Q448">
            <v>10.6327</v>
          </cell>
        </row>
        <row r="449">
          <cell r="K449">
            <v>26.765000000000001</v>
          </cell>
          <cell r="Q449">
            <v>11.0154</v>
          </cell>
        </row>
        <row r="450">
          <cell r="K450">
            <v>26.91</v>
          </cell>
          <cell r="Q450">
            <v>11.075100000000001</v>
          </cell>
        </row>
        <row r="451">
          <cell r="K451">
            <v>27.295000000000002</v>
          </cell>
          <cell r="Q451">
            <v>11.233499999999999</v>
          </cell>
        </row>
        <row r="452">
          <cell r="K452">
            <v>26.85</v>
          </cell>
          <cell r="Q452">
            <v>11.0504</v>
          </cell>
        </row>
        <row r="453">
          <cell r="K453">
            <v>26.774999999999999</v>
          </cell>
          <cell r="Q453">
            <v>11.019500000000001</v>
          </cell>
        </row>
        <row r="454">
          <cell r="K454">
            <v>27.5</v>
          </cell>
          <cell r="Q454">
            <v>11.3179</v>
          </cell>
        </row>
        <row r="455">
          <cell r="K455">
            <v>27.405000000000001</v>
          </cell>
          <cell r="Q455">
            <v>11.2788</v>
          </cell>
        </row>
        <row r="456">
          <cell r="K456">
            <v>27.7</v>
          </cell>
          <cell r="Q456">
            <v>11.4002</v>
          </cell>
        </row>
        <row r="457">
          <cell r="K457">
            <v>24.765000000000001</v>
          </cell>
          <cell r="Q457">
            <v>10.192299999999999</v>
          </cell>
        </row>
        <row r="458">
          <cell r="K458">
            <v>24.82</v>
          </cell>
          <cell r="Q458">
            <v>10.2149</v>
          </cell>
        </row>
        <row r="459">
          <cell r="K459">
            <v>25.55</v>
          </cell>
          <cell r="Q459">
            <v>10.5154</v>
          </cell>
        </row>
        <row r="460">
          <cell r="K460">
            <v>26.35</v>
          </cell>
          <cell r="Q460">
            <v>10.8446</v>
          </cell>
        </row>
        <row r="461">
          <cell r="K461">
            <v>26.34</v>
          </cell>
          <cell r="Q461">
            <v>10.8405</v>
          </cell>
        </row>
        <row r="462">
          <cell r="K462">
            <v>27.254999999999999</v>
          </cell>
          <cell r="Q462">
            <v>11.2171</v>
          </cell>
        </row>
        <row r="463">
          <cell r="K463">
            <v>26.335000000000001</v>
          </cell>
          <cell r="Q463">
            <v>10.8384</v>
          </cell>
        </row>
        <row r="464">
          <cell r="K464">
            <v>26.99</v>
          </cell>
          <cell r="Q464">
            <v>11.108000000000001</v>
          </cell>
        </row>
        <row r="465">
          <cell r="K465">
            <v>26.954999999999998</v>
          </cell>
          <cell r="Q465">
            <v>11.0936</v>
          </cell>
        </row>
        <row r="466">
          <cell r="K466">
            <v>26.99</v>
          </cell>
          <cell r="Q466">
            <v>11.108000000000001</v>
          </cell>
        </row>
        <row r="467">
          <cell r="K467">
            <v>26.844999999999999</v>
          </cell>
          <cell r="Q467">
            <v>11.048299999999999</v>
          </cell>
        </row>
        <row r="468">
          <cell r="K468">
            <v>26.92</v>
          </cell>
          <cell r="Q468">
            <v>11.0792</v>
          </cell>
        </row>
        <row r="469">
          <cell r="K469">
            <v>27.66</v>
          </cell>
          <cell r="Q469">
            <v>11.383800000000001</v>
          </cell>
        </row>
        <row r="470">
          <cell r="K470">
            <v>28.015000000000001</v>
          </cell>
          <cell r="Q470">
            <v>11.5299</v>
          </cell>
        </row>
        <row r="471">
          <cell r="K471">
            <v>27.52</v>
          </cell>
          <cell r="Q471">
            <v>11.3261</v>
          </cell>
        </row>
        <row r="472">
          <cell r="K472">
            <v>28.385000000000002</v>
          </cell>
          <cell r="Q472">
            <v>11.6821</v>
          </cell>
        </row>
        <row r="473">
          <cell r="K473">
            <v>28.215</v>
          </cell>
          <cell r="Q473">
            <v>11.6122</v>
          </cell>
        </row>
        <row r="474">
          <cell r="K474">
            <v>28.55</v>
          </cell>
          <cell r="Q474">
            <v>11.75</v>
          </cell>
        </row>
        <row r="475">
          <cell r="K475">
            <v>28.405000000000001</v>
          </cell>
          <cell r="Q475">
            <v>11.6904</v>
          </cell>
        </row>
        <row r="476">
          <cell r="K476">
            <v>28.344999999999999</v>
          </cell>
          <cell r="Q476">
            <v>11.665699999999999</v>
          </cell>
        </row>
        <row r="477">
          <cell r="K477">
            <v>28.13</v>
          </cell>
          <cell r="Q477">
            <v>11.577199999999999</v>
          </cell>
        </row>
        <row r="478">
          <cell r="K478">
            <v>27.895</v>
          </cell>
          <cell r="Q478">
            <v>11.480499999999999</v>
          </cell>
        </row>
        <row r="479">
          <cell r="K479">
            <v>27.274999999999999</v>
          </cell>
          <cell r="Q479">
            <v>11.225300000000001</v>
          </cell>
        </row>
        <row r="480">
          <cell r="K480">
            <v>27.31</v>
          </cell>
          <cell r="Q480">
            <v>11.239699999999999</v>
          </cell>
        </row>
        <row r="481">
          <cell r="K481">
            <v>27.074999999999999</v>
          </cell>
          <cell r="Q481">
            <v>11.143000000000001</v>
          </cell>
        </row>
        <row r="482">
          <cell r="K482">
            <v>27.155000000000001</v>
          </cell>
          <cell r="Q482">
            <v>11.1759</v>
          </cell>
        </row>
        <row r="483">
          <cell r="K483">
            <v>26.605</v>
          </cell>
          <cell r="Q483">
            <v>10.9496</v>
          </cell>
        </row>
        <row r="484">
          <cell r="K484">
            <v>26.945</v>
          </cell>
          <cell r="Q484">
            <v>11.089499999999999</v>
          </cell>
        </row>
        <row r="485">
          <cell r="K485">
            <v>26.875</v>
          </cell>
          <cell r="Q485">
            <v>11.060700000000001</v>
          </cell>
        </row>
        <row r="486">
          <cell r="K486">
            <v>26.605</v>
          </cell>
          <cell r="Q486">
            <v>10.9496</v>
          </cell>
        </row>
        <row r="487">
          <cell r="K487">
            <v>26.34</v>
          </cell>
          <cell r="Q487">
            <v>10.8405</v>
          </cell>
        </row>
        <row r="488">
          <cell r="K488">
            <v>25.14</v>
          </cell>
          <cell r="Q488">
            <v>10.3466</v>
          </cell>
        </row>
        <row r="489">
          <cell r="K489">
            <v>25.69</v>
          </cell>
          <cell r="Q489">
            <v>10.573</v>
          </cell>
        </row>
        <row r="490">
          <cell r="K490">
            <v>24.99</v>
          </cell>
          <cell r="Q490">
            <v>10.2849</v>
          </cell>
        </row>
        <row r="491">
          <cell r="K491">
            <v>23.925000000000001</v>
          </cell>
          <cell r="Q491">
            <v>9.8466000000000005</v>
          </cell>
        </row>
        <row r="492">
          <cell r="K492">
            <v>23.535</v>
          </cell>
          <cell r="Q492">
            <v>9.6860999999999997</v>
          </cell>
        </row>
        <row r="493">
          <cell r="K493">
            <v>23.344999999999999</v>
          </cell>
          <cell r="Q493">
            <v>9.6079000000000008</v>
          </cell>
        </row>
        <row r="494">
          <cell r="K494">
            <v>23.41</v>
          </cell>
          <cell r="Q494">
            <v>9.6346000000000007</v>
          </cell>
        </row>
        <row r="495">
          <cell r="K495">
            <v>24.52</v>
          </cell>
          <cell r="Q495">
            <v>10.0915</v>
          </cell>
        </row>
        <row r="496">
          <cell r="K496">
            <v>24.06</v>
          </cell>
          <cell r="Q496">
            <v>9.9021000000000008</v>
          </cell>
        </row>
        <row r="497">
          <cell r="K497">
            <v>23.914999999999999</v>
          </cell>
          <cell r="Q497">
            <v>9.8424999999999994</v>
          </cell>
        </row>
        <row r="498">
          <cell r="K498">
            <v>24.914999999999999</v>
          </cell>
          <cell r="Q498">
            <v>10.254</v>
          </cell>
        </row>
        <row r="499">
          <cell r="K499">
            <v>23.465</v>
          </cell>
          <cell r="Q499">
            <v>9.6572999999999993</v>
          </cell>
        </row>
        <row r="500">
          <cell r="K500">
            <v>23.585000000000001</v>
          </cell>
          <cell r="Q500">
            <v>9.7065999999999999</v>
          </cell>
        </row>
        <row r="501">
          <cell r="K501">
            <v>23.23</v>
          </cell>
          <cell r="Q501">
            <v>9.5604999999999993</v>
          </cell>
        </row>
        <row r="502">
          <cell r="K502">
            <v>22.355</v>
          </cell>
          <cell r="Q502">
            <v>9.2004000000000001</v>
          </cell>
        </row>
        <row r="503">
          <cell r="K503">
            <v>22.344999999999999</v>
          </cell>
          <cell r="Q503">
            <v>9.1963000000000008</v>
          </cell>
        </row>
        <row r="504">
          <cell r="K504">
            <v>23.344999999999999</v>
          </cell>
          <cell r="Q504">
            <v>9.6079000000000008</v>
          </cell>
        </row>
        <row r="505">
          <cell r="K505">
            <v>23.524999999999999</v>
          </cell>
          <cell r="Q505">
            <v>9.6820000000000004</v>
          </cell>
        </row>
        <row r="506">
          <cell r="K506">
            <v>24.32</v>
          </cell>
          <cell r="Q506">
            <v>10.0091</v>
          </cell>
        </row>
        <row r="507">
          <cell r="K507">
            <v>21.22</v>
          </cell>
          <cell r="Q507">
            <v>8.7332999999999998</v>
          </cell>
        </row>
        <row r="508">
          <cell r="K508">
            <v>22.815000000000001</v>
          </cell>
          <cell r="Q508">
            <v>8.8066999999999993</v>
          </cell>
        </row>
        <row r="509">
          <cell r="K509">
            <v>22.65</v>
          </cell>
          <cell r="Q509">
            <v>8.7430000000000003</v>
          </cell>
        </row>
        <row r="510">
          <cell r="K510">
            <v>22.344999999999999</v>
          </cell>
          <cell r="Q510">
            <v>8.6252999999999993</v>
          </cell>
        </row>
        <row r="511">
          <cell r="K511">
            <v>22.875</v>
          </cell>
          <cell r="Q511">
            <v>8.8299000000000003</v>
          </cell>
        </row>
        <row r="512">
          <cell r="K512">
            <v>20.94</v>
          </cell>
          <cell r="Q512">
            <v>8.0830000000000002</v>
          </cell>
        </row>
        <row r="513">
          <cell r="K513">
            <v>20.295000000000002</v>
          </cell>
          <cell r="Q513">
            <v>7.8339999999999996</v>
          </cell>
        </row>
        <row r="514">
          <cell r="K514">
            <v>20.535</v>
          </cell>
          <cell r="Q514">
            <v>7.9265999999999996</v>
          </cell>
        </row>
        <row r="515">
          <cell r="K515">
            <v>20.02</v>
          </cell>
          <cell r="Q515">
            <v>7.7278000000000002</v>
          </cell>
        </row>
        <row r="516">
          <cell r="K516">
            <v>18.734999999999999</v>
          </cell>
          <cell r="Q516">
            <v>7.2317999999999998</v>
          </cell>
        </row>
        <row r="517">
          <cell r="K517">
            <v>21.324999999999999</v>
          </cell>
          <cell r="Q517">
            <v>8.2316000000000003</v>
          </cell>
        </row>
        <row r="518">
          <cell r="K518">
            <v>20.661249000000002</v>
          </cell>
          <cell r="Q518">
            <v>7.9753999999999996</v>
          </cell>
        </row>
        <row r="519">
          <cell r="K519">
            <v>19.14</v>
          </cell>
          <cell r="Q519">
            <v>7.3882000000000003</v>
          </cell>
        </row>
        <row r="520">
          <cell r="K520">
            <v>20.695</v>
          </cell>
          <cell r="Q520">
            <v>7.9884000000000004</v>
          </cell>
        </row>
        <row r="521">
          <cell r="K521">
            <v>21.515000000000001</v>
          </cell>
          <cell r="Q521">
            <v>8.3048999999999999</v>
          </cell>
        </row>
        <row r="522">
          <cell r="K522">
            <v>23.245000000000001</v>
          </cell>
          <cell r="Q522">
            <v>8.9726999999999997</v>
          </cell>
        </row>
        <row r="523">
          <cell r="K523">
            <v>23.01</v>
          </cell>
          <cell r="Q523">
            <v>8.8819999999999997</v>
          </cell>
        </row>
        <row r="524">
          <cell r="K524">
            <v>23.234999999999999</v>
          </cell>
          <cell r="Q524">
            <v>8.9688999999999997</v>
          </cell>
        </row>
        <row r="525">
          <cell r="K525">
            <v>22.734999999999999</v>
          </cell>
          <cell r="Q525">
            <v>8.7759</v>
          </cell>
        </row>
        <row r="526">
          <cell r="K526">
            <v>21.66</v>
          </cell>
          <cell r="Q526">
            <v>8.3609000000000009</v>
          </cell>
        </row>
        <row r="527">
          <cell r="K527">
            <v>21.2</v>
          </cell>
          <cell r="Q527">
            <v>8.1832999999999991</v>
          </cell>
        </row>
        <row r="528">
          <cell r="K528">
            <v>22.385000000000002</v>
          </cell>
          <cell r="Q528">
            <v>8.6408000000000005</v>
          </cell>
        </row>
        <row r="529">
          <cell r="K529">
            <v>22.82</v>
          </cell>
          <cell r="Q529">
            <v>8.8087</v>
          </cell>
        </row>
        <row r="530">
          <cell r="K530">
            <v>23.355</v>
          </cell>
          <cell r="Q530">
            <v>9.0152000000000001</v>
          </cell>
        </row>
        <row r="531">
          <cell r="K531">
            <v>22.925000000000001</v>
          </cell>
          <cell r="Q531">
            <v>8.8491999999999997</v>
          </cell>
        </row>
        <row r="532">
          <cell r="K532">
            <v>23.655000000000001</v>
          </cell>
          <cell r="Q532">
            <v>9.1310000000000002</v>
          </cell>
        </row>
        <row r="533">
          <cell r="K533">
            <v>23.535</v>
          </cell>
          <cell r="Q533">
            <v>9.0846999999999998</v>
          </cell>
        </row>
        <row r="534">
          <cell r="K534">
            <v>22.51</v>
          </cell>
          <cell r="Q534">
            <v>8.6890000000000001</v>
          </cell>
        </row>
        <row r="535">
          <cell r="K535">
            <v>22.175000000000001</v>
          </cell>
          <cell r="Q535">
            <v>8.5596999999999994</v>
          </cell>
        </row>
        <row r="536">
          <cell r="K536">
            <v>22.52</v>
          </cell>
          <cell r="Q536">
            <v>8.6928999999999998</v>
          </cell>
        </row>
        <row r="537">
          <cell r="K537">
            <v>22.42</v>
          </cell>
          <cell r="Q537">
            <v>8.6542999999999992</v>
          </cell>
        </row>
        <row r="538">
          <cell r="K538">
            <v>22.07</v>
          </cell>
          <cell r="Q538">
            <v>8.5191999999999997</v>
          </cell>
        </row>
        <row r="539">
          <cell r="K539">
            <v>22.225000000000001</v>
          </cell>
          <cell r="Q539">
            <v>8.5790000000000006</v>
          </cell>
        </row>
        <row r="540">
          <cell r="K540">
            <v>23.65</v>
          </cell>
          <cell r="Q540">
            <v>9.1289999999999996</v>
          </cell>
        </row>
        <row r="541">
          <cell r="K541">
            <v>23.46</v>
          </cell>
          <cell r="Q541">
            <v>9.0556999999999999</v>
          </cell>
        </row>
        <row r="542">
          <cell r="K542">
            <v>22.954999999999998</v>
          </cell>
          <cell r="Q542">
            <v>8.8607999999999993</v>
          </cell>
        </row>
        <row r="543">
          <cell r="K543">
            <v>22.61</v>
          </cell>
          <cell r="Q543">
            <v>8.7276000000000007</v>
          </cell>
        </row>
        <row r="544">
          <cell r="K544">
            <v>21.6</v>
          </cell>
          <cell r="Q544">
            <v>8.3376999999999999</v>
          </cell>
        </row>
        <row r="545">
          <cell r="K545">
            <v>20.765000000000001</v>
          </cell>
          <cell r="Q545">
            <v>8.0153999999999996</v>
          </cell>
        </row>
        <row r="546">
          <cell r="K546">
            <v>20.73</v>
          </cell>
          <cell r="Q546">
            <v>8.0018999999999991</v>
          </cell>
        </row>
        <row r="547">
          <cell r="K547">
            <v>21.364999999999998</v>
          </cell>
          <cell r="Q547">
            <v>8.2469999999999999</v>
          </cell>
        </row>
        <row r="548">
          <cell r="K548">
            <v>22.07</v>
          </cell>
          <cell r="Q548">
            <v>8.5191999999999997</v>
          </cell>
        </row>
        <row r="549">
          <cell r="K549">
            <v>22.524999999999999</v>
          </cell>
          <cell r="Q549">
            <v>8.6948000000000008</v>
          </cell>
        </row>
        <row r="550">
          <cell r="K550">
            <v>22.395</v>
          </cell>
          <cell r="Q550">
            <v>8.6446000000000005</v>
          </cell>
        </row>
        <row r="551">
          <cell r="K551">
            <v>21.23</v>
          </cell>
          <cell r="Q551">
            <v>8.1949000000000005</v>
          </cell>
        </row>
        <row r="552">
          <cell r="K552">
            <v>22.045000000000002</v>
          </cell>
          <cell r="Q552">
            <v>8.5094999999999992</v>
          </cell>
        </row>
        <row r="553">
          <cell r="K553">
            <v>23.085000000000001</v>
          </cell>
          <cell r="Q553">
            <v>8.9109999999999996</v>
          </cell>
        </row>
        <row r="554">
          <cell r="K554">
            <v>22.774999999999999</v>
          </cell>
          <cell r="Q554">
            <v>8.7912999999999997</v>
          </cell>
        </row>
        <row r="555">
          <cell r="K555">
            <v>23.695</v>
          </cell>
          <cell r="Q555">
            <v>9.1463999999999999</v>
          </cell>
        </row>
        <row r="556">
          <cell r="K556">
            <v>23.335000000000001</v>
          </cell>
          <cell r="Q556">
            <v>9.0075000000000003</v>
          </cell>
        </row>
        <row r="557">
          <cell r="K557">
            <v>22.414999999999999</v>
          </cell>
          <cell r="Q557">
            <v>8.6523000000000003</v>
          </cell>
        </row>
        <row r="558">
          <cell r="K558">
            <v>22.8</v>
          </cell>
          <cell r="Q558">
            <v>8.8009000000000004</v>
          </cell>
        </row>
        <row r="559">
          <cell r="K559">
            <v>22.035</v>
          </cell>
          <cell r="Q559">
            <v>8.5055999999999994</v>
          </cell>
        </row>
        <row r="560">
          <cell r="K560">
            <v>22.515000000000001</v>
          </cell>
          <cell r="Q560">
            <v>8.6908999999999992</v>
          </cell>
        </row>
        <row r="561">
          <cell r="K561">
            <v>22.175000000000001</v>
          </cell>
          <cell r="Q561">
            <v>8.5596999999999994</v>
          </cell>
        </row>
        <row r="562">
          <cell r="K562">
            <v>23.934999999999999</v>
          </cell>
          <cell r="Q562">
            <v>9.2391000000000005</v>
          </cell>
        </row>
        <row r="563">
          <cell r="K563">
            <v>23.824999999999999</v>
          </cell>
          <cell r="Q563">
            <v>9.1966000000000001</v>
          </cell>
        </row>
        <row r="564">
          <cell r="K564">
            <v>24.39</v>
          </cell>
          <cell r="Q564">
            <v>9.4146999999999998</v>
          </cell>
        </row>
        <row r="565">
          <cell r="K565">
            <v>24.824999999999999</v>
          </cell>
          <cell r="Q565">
            <v>9.5825999999999993</v>
          </cell>
        </row>
        <row r="566">
          <cell r="K566">
            <v>25.15</v>
          </cell>
          <cell r="Q566">
            <v>9.7081</v>
          </cell>
        </row>
        <row r="567">
          <cell r="K567">
            <v>25</v>
          </cell>
          <cell r="Q567">
            <v>9.6501999999999999</v>
          </cell>
        </row>
        <row r="568">
          <cell r="K568">
            <v>25.23</v>
          </cell>
          <cell r="Q568">
            <v>9.7388999999999992</v>
          </cell>
        </row>
        <row r="569">
          <cell r="K569">
            <v>25.004999999999999</v>
          </cell>
          <cell r="Q569">
            <v>9.6521000000000008</v>
          </cell>
        </row>
        <row r="570">
          <cell r="K570">
            <v>24.945</v>
          </cell>
          <cell r="Q570">
            <v>9.6288999999999998</v>
          </cell>
        </row>
        <row r="571">
          <cell r="K571">
            <v>25.664999999999999</v>
          </cell>
          <cell r="Q571">
            <v>9.9069000000000003</v>
          </cell>
        </row>
        <row r="572">
          <cell r="K572">
            <v>25.57</v>
          </cell>
          <cell r="Q572">
            <v>9.1898</v>
          </cell>
        </row>
        <row r="573">
          <cell r="K573">
            <v>26.09</v>
          </cell>
          <cell r="Q573">
            <v>9.3766999999999996</v>
          </cell>
        </row>
        <row r="574">
          <cell r="K574">
            <v>25.5</v>
          </cell>
          <cell r="Q574">
            <v>9.1646000000000001</v>
          </cell>
        </row>
        <row r="575">
          <cell r="K575">
            <v>24.815000000000001</v>
          </cell>
          <cell r="Q575">
            <v>8.9184000000000001</v>
          </cell>
        </row>
        <row r="576">
          <cell r="K576">
            <v>24.36</v>
          </cell>
          <cell r="Q576">
            <v>8.7548999999999992</v>
          </cell>
        </row>
        <row r="577">
          <cell r="K577">
            <v>24.434999999999999</v>
          </cell>
          <cell r="Q577">
            <v>8.7819000000000003</v>
          </cell>
        </row>
        <row r="578">
          <cell r="K578">
            <v>23.885000000000002</v>
          </cell>
          <cell r="Q578">
            <v>8.5841999999999992</v>
          </cell>
        </row>
        <row r="579">
          <cell r="K579">
            <v>23.824999999999999</v>
          </cell>
          <cell r="Q579">
            <v>8.5625999999999998</v>
          </cell>
        </row>
        <row r="580">
          <cell r="K580">
            <v>24.204999999999998</v>
          </cell>
          <cell r="Q580">
            <v>8.6991999999999994</v>
          </cell>
        </row>
        <row r="581">
          <cell r="K581">
            <v>23.81</v>
          </cell>
          <cell r="Q581">
            <v>8.5571999999999999</v>
          </cell>
        </row>
        <row r="582">
          <cell r="K582">
            <v>24.015000000000001</v>
          </cell>
          <cell r="Q582">
            <v>8.6309000000000005</v>
          </cell>
        </row>
        <row r="583">
          <cell r="K583">
            <v>24.14</v>
          </cell>
          <cell r="Q583">
            <v>8.6758000000000006</v>
          </cell>
        </row>
        <row r="584">
          <cell r="K584">
            <v>23.6</v>
          </cell>
          <cell r="Q584">
            <v>8.4817999999999998</v>
          </cell>
        </row>
        <row r="585">
          <cell r="K585">
            <v>24.7</v>
          </cell>
          <cell r="Q585">
            <v>8.8771000000000004</v>
          </cell>
        </row>
        <row r="586">
          <cell r="K586">
            <v>24.35</v>
          </cell>
          <cell r="Q586">
            <v>8.7513000000000005</v>
          </cell>
        </row>
        <row r="587">
          <cell r="K587">
            <v>24.125</v>
          </cell>
          <cell r="Q587">
            <v>8.6704000000000008</v>
          </cell>
        </row>
        <row r="588">
          <cell r="K588">
            <v>24.195</v>
          </cell>
          <cell r="Q588">
            <v>8.6956000000000007</v>
          </cell>
        </row>
        <row r="589">
          <cell r="K589">
            <v>24.114999999999998</v>
          </cell>
          <cell r="Q589">
            <v>8.6668000000000003</v>
          </cell>
        </row>
        <row r="590">
          <cell r="K590">
            <v>25.27</v>
          </cell>
          <cell r="Q590">
            <v>9.0820000000000007</v>
          </cell>
        </row>
        <row r="591">
          <cell r="K591">
            <v>25.32</v>
          </cell>
          <cell r="Q591">
            <v>9.0998999999999999</v>
          </cell>
        </row>
        <row r="592">
          <cell r="K592">
            <v>25.385000000000002</v>
          </cell>
          <cell r="Q592">
            <v>9.1233000000000004</v>
          </cell>
        </row>
        <row r="593">
          <cell r="K593">
            <v>25.934999999999999</v>
          </cell>
          <cell r="Q593">
            <v>9.3209999999999997</v>
          </cell>
        </row>
        <row r="594">
          <cell r="K594">
            <v>26.4</v>
          </cell>
          <cell r="Q594">
            <v>9.4880999999999993</v>
          </cell>
        </row>
        <row r="595">
          <cell r="K595">
            <v>25.98</v>
          </cell>
          <cell r="Q595">
            <v>9.3370999999999995</v>
          </cell>
        </row>
        <row r="596">
          <cell r="K596">
            <v>26.114999999999998</v>
          </cell>
          <cell r="Q596">
            <v>9.3856000000000002</v>
          </cell>
        </row>
        <row r="597">
          <cell r="K597">
            <v>26.225000000000001</v>
          </cell>
          <cell r="Q597">
            <v>9.4252000000000002</v>
          </cell>
        </row>
        <row r="598">
          <cell r="K598">
            <v>25.754999999999999</v>
          </cell>
          <cell r="Q598">
            <v>9.2562999999999995</v>
          </cell>
        </row>
        <row r="599">
          <cell r="K599">
            <v>24.885000000000002</v>
          </cell>
          <cell r="Q599">
            <v>8.9436</v>
          </cell>
        </row>
        <row r="600">
          <cell r="K600">
            <v>24.98</v>
          </cell>
          <cell r="Q600">
            <v>8.9777000000000005</v>
          </cell>
        </row>
        <row r="601">
          <cell r="K601">
            <v>25.25</v>
          </cell>
          <cell r="Q601">
            <v>9.0747999999999998</v>
          </cell>
        </row>
        <row r="602">
          <cell r="K602">
            <v>25.125</v>
          </cell>
          <cell r="Q602">
            <v>9.0297999999999998</v>
          </cell>
        </row>
        <row r="603">
          <cell r="K603">
            <v>24.36</v>
          </cell>
          <cell r="Q603">
            <v>8.7548999999999992</v>
          </cell>
        </row>
        <row r="604">
          <cell r="K604">
            <v>24.795000000000002</v>
          </cell>
          <cell r="Q604">
            <v>8.9111999999999991</v>
          </cell>
        </row>
        <row r="605">
          <cell r="K605">
            <v>24.52</v>
          </cell>
          <cell r="Q605">
            <v>8.8124000000000002</v>
          </cell>
        </row>
        <row r="606">
          <cell r="K606">
            <v>25</v>
          </cell>
          <cell r="Q606">
            <v>8.9848999999999997</v>
          </cell>
        </row>
        <row r="607">
          <cell r="K607">
            <v>24.475000000000001</v>
          </cell>
          <cell r="Q607">
            <v>8.7962000000000007</v>
          </cell>
        </row>
        <row r="608">
          <cell r="K608">
            <v>25.17</v>
          </cell>
          <cell r="Q608">
            <v>9.0459999999999994</v>
          </cell>
        </row>
        <row r="609">
          <cell r="K609">
            <v>24.77</v>
          </cell>
          <cell r="Q609">
            <v>8.9023000000000003</v>
          </cell>
        </row>
        <row r="610">
          <cell r="K610">
            <v>23.535</v>
          </cell>
          <cell r="Q610">
            <v>8.4583999999999993</v>
          </cell>
        </row>
        <row r="611">
          <cell r="K611">
            <v>22.4</v>
          </cell>
          <cell r="Q611">
            <v>8.0504999999999995</v>
          </cell>
        </row>
        <row r="612">
          <cell r="K612">
            <v>22.135000000000002</v>
          </cell>
          <cell r="Q612">
            <v>7.9551999999999996</v>
          </cell>
        </row>
        <row r="613">
          <cell r="K613">
            <v>22.51</v>
          </cell>
          <cell r="Q613">
            <v>8.09</v>
          </cell>
        </row>
        <row r="614">
          <cell r="K614">
            <v>22.684999999999999</v>
          </cell>
          <cell r="Q614">
            <v>8.1529000000000007</v>
          </cell>
        </row>
        <row r="615">
          <cell r="K615">
            <v>21.89</v>
          </cell>
          <cell r="Q615">
            <v>7.8672000000000004</v>
          </cell>
        </row>
        <row r="616">
          <cell r="K616">
            <v>22.004999999999999</v>
          </cell>
          <cell r="Q616">
            <v>7.9085000000000001</v>
          </cell>
        </row>
        <row r="617">
          <cell r="K617">
            <v>21.855</v>
          </cell>
          <cell r="Q617">
            <v>7.8545999999999996</v>
          </cell>
        </row>
        <row r="618">
          <cell r="K618">
            <v>22.254999999999999</v>
          </cell>
          <cell r="Q618">
            <v>7.9984000000000002</v>
          </cell>
        </row>
        <row r="619">
          <cell r="K619">
            <v>22.02</v>
          </cell>
          <cell r="Q619">
            <v>7.9138999999999999</v>
          </cell>
        </row>
        <row r="620">
          <cell r="K620">
            <v>22.215</v>
          </cell>
          <cell r="Q620">
            <v>7.984</v>
          </cell>
        </row>
        <row r="621">
          <cell r="K621">
            <v>22.715</v>
          </cell>
          <cell r="Q621">
            <v>8.1637000000000004</v>
          </cell>
        </row>
        <row r="622">
          <cell r="K622">
            <v>22.094999999999999</v>
          </cell>
          <cell r="Q622">
            <v>7.9409000000000001</v>
          </cell>
        </row>
        <row r="623">
          <cell r="K623">
            <v>23.05</v>
          </cell>
          <cell r="Q623">
            <v>8.2841000000000005</v>
          </cell>
        </row>
        <row r="624">
          <cell r="K624">
            <v>22.57</v>
          </cell>
          <cell r="Q624">
            <v>8.1115999999999993</v>
          </cell>
        </row>
        <row r="625">
          <cell r="K625">
            <v>22.15</v>
          </cell>
          <cell r="Q625">
            <v>7.9606000000000003</v>
          </cell>
        </row>
        <row r="626">
          <cell r="K626">
            <v>22.155000000000001</v>
          </cell>
          <cell r="Q626">
            <v>7.9623999999999997</v>
          </cell>
        </row>
        <row r="627">
          <cell r="K627">
            <v>22.84</v>
          </cell>
          <cell r="Q627">
            <v>8.2086000000000006</v>
          </cell>
        </row>
        <row r="628">
          <cell r="K628">
            <v>22.28</v>
          </cell>
          <cell r="Q628">
            <v>8.0074000000000005</v>
          </cell>
        </row>
        <row r="629">
          <cell r="K629">
            <v>21.94</v>
          </cell>
          <cell r="Q629">
            <v>7.8852000000000002</v>
          </cell>
        </row>
        <row r="630">
          <cell r="K630">
            <v>21.97</v>
          </cell>
          <cell r="Q630">
            <v>7.8959000000000001</v>
          </cell>
        </row>
        <row r="631">
          <cell r="K631">
            <v>22.184999999999999</v>
          </cell>
          <cell r="Q631">
            <v>7.9732000000000003</v>
          </cell>
        </row>
        <row r="632">
          <cell r="K632">
            <v>22.81</v>
          </cell>
          <cell r="Q632">
            <v>8.1978000000000009</v>
          </cell>
        </row>
        <row r="633">
          <cell r="K633">
            <v>23.16</v>
          </cell>
          <cell r="Q633">
            <v>7.8696999999999999</v>
          </cell>
        </row>
        <row r="634">
          <cell r="K634">
            <v>22.59</v>
          </cell>
          <cell r="Q634">
            <v>7.6760999999999999</v>
          </cell>
        </row>
        <row r="635">
          <cell r="K635">
            <v>22.35</v>
          </cell>
          <cell r="Q635">
            <v>7.5945</v>
          </cell>
        </row>
        <row r="636">
          <cell r="K636">
            <v>23.49</v>
          </cell>
          <cell r="Q636">
            <v>7.9819000000000004</v>
          </cell>
        </row>
        <row r="637">
          <cell r="K637">
            <v>24.184999999999999</v>
          </cell>
          <cell r="Q637">
            <v>8.218</v>
          </cell>
        </row>
        <row r="638">
          <cell r="K638">
            <v>23.715</v>
          </cell>
          <cell r="Q638">
            <v>8.0582999999999991</v>
          </cell>
        </row>
        <row r="639">
          <cell r="K639">
            <v>23.695</v>
          </cell>
          <cell r="Q639">
            <v>8.0515000000000008</v>
          </cell>
        </row>
        <row r="640">
          <cell r="K640">
            <v>23.815000000000001</v>
          </cell>
          <cell r="Q640">
            <v>8.0922999999999998</v>
          </cell>
        </row>
        <row r="641">
          <cell r="K641">
            <v>23.765000000000001</v>
          </cell>
          <cell r="Q641">
            <v>8.0753000000000004</v>
          </cell>
        </row>
        <row r="642">
          <cell r="K642">
            <v>23.324999999999999</v>
          </cell>
          <cell r="Q642">
            <v>7.9257999999999997</v>
          </cell>
        </row>
        <row r="643">
          <cell r="K643">
            <v>22.27</v>
          </cell>
          <cell r="Q643">
            <v>7.5673000000000004</v>
          </cell>
        </row>
        <row r="644">
          <cell r="K644">
            <v>22.425000000000001</v>
          </cell>
          <cell r="Q644">
            <v>7.62</v>
          </cell>
        </row>
        <row r="645">
          <cell r="K645">
            <v>22.344999999999999</v>
          </cell>
          <cell r="Q645">
            <v>7.5928000000000004</v>
          </cell>
        </row>
        <row r="646">
          <cell r="K646">
            <v>21.885000000000002</v>
          </cell>
          <cell r="Q646">
            <v>7.4364999999999997</v>
          </cell>
        </row>
        <row r="647">
          <cell r="K647">
            <v>21.864999999999998</v>
          </cell>
          <cell r="Q647">
            <v>7.4297000000000004</v>
          </cell>
        </row>
        <row r="648">
          <cell r="K648">
            <v>23.11</v>
          </cell>
          <cell r="Q648">
            <v>7.8528000000000002</v>
          </cell>
        </row>
        <row r="649">
          <cell r="K649">
            <v>22.95</v>
          </cell>
          <cell r="Q649">
            <v>7.7984</v>
          </cell>
        </row>
        <row r="650">
          <cell r="K650">
            <v>22.9</v>
          </cell>
          <cell r="Q650">
            <v>7.7813999999999997</v>
          </cell>
        </row>
        <row r="651">
          <cell r="K651">
            <v>23.765000000000001</v>
          </cell>
          <cell r="Q651">
            <v>8.0753000000000004</v>
          </cell>
        </row>
        <row r="652">
          <cell r="K652">
            <v>23.8</v>
          </cell>
          <cell r="Q652">
            <v>8.0871999999999993</v>
          </cell>
        </row>
        <row r="653">
          <cell r="K653">
            <v>23.48</v>
          </cell>
          <cell r="Q653">
            <v>7.9785000000000004</v>
          </cell>
        </row>
        <row r="654">
          <cell r="K654">
            <v>22.9</v>
          </cell>
          <cell r="Q654">
            <v>7.7813999999999997</v>
          </cell>
        </row>
        <row r="655">
          <cell r="K655">
            <v>22.405000000000001</v>
          </cell>
          <cell r="Q655">
            <v>7.6132</v>
          </cell>
        </row>
        <row r="656">
          <cell r="K656">
            <v>22.45</v>
          </cell>
          <cell r="Q656">
            <v>7.6284999999999998</v>
          </cell>
        </row>
        <row r="657">
          <cell r="K657">
            <v>22.26</v>
          </cell>
          <cell r="Q657">
            <v>7.5639000000000003</v>
          </cell>
        </row>
        <row r="658">
          <cell r="K658">
            <v>22.015000000000001</v>
          </cell>
          <cell r="Q658">
            <v>7.4806999999999997</v>
          </cell>
        </row>
        <row r="659">
          <cell r="K659">
            <v>22.715</v>
          </cell>
          <cell r="Q659">
            <v>7.7184999999999997</v>
          </cell>
        </row>
        <row r="660">
          <cell r="K660">
            <v>22.004999999999999</v>
          </cell>
          <cell r="Q660">
            <v>7.4772999999999996</v>
          </cell>
        </row>
        <row r="661">
          <cell r="K661">
            <v>22.324999999999999</v>
          </cell>
          <cell r="Q661">
            <v>7.5860000000000003</v>
          </cell>
        </row>
        <row r="662">
          <cell r="K662">
            <v>22.27</v>
          </cell>
          <cell r="Q662">
            <v>7.5673000000000004</v>
          </cell>
        </row>
        <row r="663">
          <cell r="K663">
            <v>22.2</v>
          </cell>
          <cell r="Q663">
            <v>7.5434999999999999</v>
          </cell>
        </row>
        <row r="664">
          <cell r="K664">
            <v>22.1</v>
          </cell>
          <cell r="Q664">
            <v>7.5095999999999998</v>
          </cell>
        </row>
        <row r="665">
          <cell r="K665">
            <v>21.875</v>
          </cell>
          <cell r="Q665">
            <v>7.4330999999999996</v>
          </cell>
        </row>
        <row r="666">
          <cell r="K666">
            <v>21.68</v>
          </cell>
          <cell r="Q666">
            <v>7.3667999999999996</v>
          </cell>
        </row>
        <row r="667">
          <cell r="K667">
            <v>21.344999999999999</v>
          </cell>
          <cell r="Q667">
            <v>7.2530000000000001</v>
          </cell>
        </row>
        <row r="668">
          <cell r="K668">
            <v>21.16</v>
          </cell>
          <cell r="Q668">
            <v>7.1901000000000002</v>
          </cell>
        </row>
        <row r="669">
          <cell r="K669">
            <v>21.28</v>
          </cell>
          <cell r="Q669">
            <v>7.2309000000000001</v>
          </cell>
        </row>
        <row r="670">
          <cell r="K670">
            <v>21.164999999999999</v>
          </cell>
          <cell r="Q670">
            <v>7.1917999999999997</v>
          </cell>
        </row>
        <row r="671">
          <cell r="K671">
            <v>21.234999999999999</v>
          </cell>
          <cell r="Q671">
            <v>7.2156000000000002</v>
          </cell>
        </row>
        <row r="672">
          <cell r="K672">
            <v>20.72</v>
          </cell>
          <cell r="Q672">
            <v>7.0406000000000004</v>
          </cell>
        </row>
        <row r="673">
          <cell r="K673">
            <v>21.01</v>
          </cell>
          <cell r="Q673">
            <v>7.1391999999999998</v>
          </cell>
        </row>
        <row r="674">
          <cell r="K674">
            <v>21.55</v>
          </cell>
          <cell r="Q674">
            <v>7.3227000000000002</v>
          </cell>
        </row>
        <row r="675">
          <cell r="K675">
            <v>21.385000000000002</v>
          </cell>
          <cell r="Q675">
            <v>7.2666000000000004</v>
          </cell>
        </row>
        <row r="676">
          <cell r="K676">
            <v>21.545000000000002</v>
          </cell>
          <cell r="Q676">
            <v>7.3209999999999997</v>
          </cell>
        </row>
        <row r="677">
          <cell r="K677">
            <v>22.364999999999998</v>
          </cell>
          <cell r="Q677">
            <v>7.5995999999999997</v>
          </cell>
        </row>
        <row r="678">
          <cell r="K678">
            <v>22.46</v>
          </cell>
          <cell r="Q678">
            <v>7.6318999999999999</v>
          </cell>
        </row>
        <row r="679">
          <cell r="K679">
            <v>22.29</v>
          </cell>
          <cell r="Q679">
            <v>7.5740999999999996</v>
          </cell>
        </row>
        <row r="680">
          <cell r="K680">
            <v>22.245000000000001</v>
          </cell>
          <cell r="Q680">
            <v>7.5587999999999997</v>
          </cell>
        </row>
        <row r="681">
          <cell r="K681">
            <v>22.29</v>
          </cell>
          <cell r="Q681">
            <v>7.5740999999999996</v>
          </cell>
        </row>
        <row r="682">
          <cell r="K682">
            <v>22.14</v>
          </cell>
          <cell r="Q682">
            <v>7.5232000000000001</v>
          </cell>
        </row>
        <row r="683">
          <cell r="K683">
            <v>22.094999999999999</v>
          </cell>
          <cell r="Q683">
            <v>7.5079000000000002</v>
          </cell>
        </row>
        <row r="684">
          <cell r="K684">
            <v>22.47</v>
          </cell>
          <cell r="Q684">
            <v>7.6353</v>
          </cell>
        </row>
        <row r="685">
          <cell r="K685">
            <v>21.965</v>
          </cell>
          <cell r="Q685">
            <v>7.4637000000000002</v>
          </cell>
        </row>
        <row r="686">
          <cell r="K686">
            <v>22.08</v>
          </cell>
          <cell r="Q686">
            <v>7.5027999999999997</v>
          </cell>
        </row>
        <row r="687">
          <cell r="K687">
            <v>22.765000000000001</v>
          </cell>
          <cell r="Q687">
            <v>7.7355</v>
          </cell>
        </row>
        <row r="688">
          <cell r="K688">
            <v>23.25</v>
          </cell>
          <cell r="Q688">
            <v>7.9002999999999997</v>
          </cell>
        </row>
        <row r="689">
          <cell r="K689">
            <v>23.51</v>
          </cell>
          <cell r="Q689">
            <v>7.9886999999999997</v>
          </cell>
        </row>
        <row r="690">
          <cell r="K690">
            <v>23.16</v>
          </cell>
          <cell r="Q690">
            <v>7.8696999999999999</v>
          </cell>
        </row>
        <row r="691">
          <cell r="K691">
            <v>23.33</v>
          </cell>
          <cell r="Q691">
            <v>7.9275000000000002</v>
          </cell>
        </row>
        <row r="692">
          <cell r="K692">
            <v>23.265000000000001</v>
          </cell>
          <cell r="Q692">
            <v>7.9054000000000002</v>
          </cell>
        </row>
        <row r="693">
          <cell r="K693">
            <v>23.94</v>
          </cell>
          <cell r="Q693">
            <v>8.1348000000000003</v>
          </cell>
        </row>
        <row r="694">
          <cell r="K694">
            <v>23.76</v>
          </cell>
          <cell r="Q694">
            <v>8.0736000000000008</v>
          </cell>
        </row>
        <row r="695">
          <cell r="K695">
            <v>23.684999999999999</v>
          </cell>
          <cell r="Q695">
            <v>8.0480999999999998</v>
          </cell>
        </row>
        <row r="696">
          <cell r="K696">
            <v>23.42</v>
          </cell>
          <cell r="Q696">
            <v>7.4057000000000004</v>
          </cell>
        </row>
        <row r="697">
          <cell r="K697">
            <v>23.414999999999999</v>
          </cell>
          <cell r="Q697">
            <v>7.4040999999999997</v>
          </cell>
        </row>
        <row r="698">
          <cell r="K698">
            <v>22.95</v>
          </cell>
          <cell r="Q698">
            <v>7.2569999999999997</v>
          </cell>
        </row>
        <row r="699">
          <cell r="K699">
            <v>22.875</v>
          </cell>
          <cell r="Q699">
            <v>7.2332999999999998</v>
          </cell>
        </row>
        <row r="700">
          <cell r="K700">
            <v>22.594999999999999</v>
          </cell>
          <cell r="Q700">
            <v>7.1448</v>
          </cell>
        </row>
        <row r="701">
          <cell r="K701">
            <v>22.46</v>
          </cell>
          <cell r="Q701">
            <v>7.1021000000000001</v>
          </cell>
        </row>
        <row r="702">
          <cell r="K702">
            <v>22.355</v>
          </cell>
          <cell r="Q702">
            <v>7.0689000000000002</v>
          </cell>
        </row>
        <row r="703">
          <cell r="K703">
            <v>22.22</v>
          </cell>
          <cell r="Q703">
            <v>7.0262000000000002</v>
          </cell>
        </row>
        <row r="704">
          <cell r="K704">
            <v>22.645</v>
          </cell>
          <cell r="Q704">
            <v>7.1605999999999996</v>
          </cell>
        </row>
        <row r="705">
          <cell r="K705">
            <v>22.454999999999998</v>
          </cell>
          <cell r="Q705">
            <v>7.1005000000000003</v>
          </cell>
        </row>
        <row r="706">
          <cell r="K706">
            <v>22.91</v>
          </cell>
          <cell r="Q706">
            <v>7.2443999999999997</v>
          </cell>
        </row>
        <row r="707">
          <cell r="K707">
            <v>23.434999999999999</v>
          </cell>
          <cell r="Q707">
            <v>7.4104000000000001</v>
          </cell>
        </row>
        <row r="708">
          <cell r="K708">
            <v>23.914999999999999</v>
          </cell>
          <cell r="Q708">
            <v>7.5621999999999998</v>
          </cell>
        </row>
        <row r="709">
          <cell r="K709">
            <v>23.984999999999999</v>
          </cell>
          <cell r="Q709">
            <v>7.5842999999999998</v>
          </cell>
        </row>
        <row r="710">
          <cell r="K710">
            <v>24.274999999999999</v>
          </cell>
          <cell r="Q710">
            <v>7.6760000000000002</v>
          </cell>
        </row>
        <row r="711">
          <cell r="K711">
            <v>23.93</v>
          </cell>
          <cell r="Q711">
            <v>7.5669000000000004</v>
          </cell>
        </row>
        <row r="712">
          <cell r="K712">
            <v>24.17</v>
          </cell>
          <cell r="Q712">
            <v>7.6428000000000003</v>
          </cell>
        </row>
        <row r="713">
          <cell r="K713">
            <v>24.215</v>
          </cell>
          <cell r="Q713">
            <v>7.657</v>
          </cell>
        </row>
        <row r="714">
          <cell r="K714">
            <v>24.475000000000001</v>
          </cell>
          <cell r="Q714">
            <v>7.7393000000000001</v>
          </cell>
        </row>
        <row r="715">
          <cell r="K715">
            <v>24.864999999999998</v>
          </cell>
          <cell r="Q715">
            <v>7.8625999999999996</v>
          </cell>
        </row>
        <row r="716">
          <cell r="K716">
            <v>24.905000000000001</v>
          </cell>
          <cell r="Q716">
            <v>7.8752000000000004</v>
          </cell>
        </row>
        <row r="717">
          <cell r="K717">
            <v>24.79</v>
          </cell>
          <cell r="Q717">
            <v>7.8388999999999998</v>
          </cell>
        </row>
        <row r="718">
          <cell r="K718">
            <v>24.465</v>
          </cell>
          <cell r="Q718">
            <v>7.7361000000000004</v>
          </cell>
        </row>
        <row r="719">
          <cell r="K719">
            <v>24.64</v>
          </cell>
          <cell r="Q719">
            <v>7.7914000000000003</v>
          </cell>
        </row>
        <row r="720">
          <cell r="K720">
            <v>23.914999999999999</v>
          </cell>
          <cell r="Q720">
            <v>7.5621999999999998</v>
          </cell>
        </row>
        <row r="721">
          <cell r="K721">
            <v>23.42</v>
          </cell>
          <cell r="Q721">
            <v>7.4057000000000004</v>
          </cell>
        </row>
        <row r="722">
          <cell r="K722">
            <v>22.725000000000001</v>
          </cell>
          <cell r="Q722">
            <v>7.1859000000000002</v>
          </cell>
        </row>
        <row r="723">
          <cell r="K723">
            <v>22.88</v>
          </cell>
          <cell r="Q723">
            <v>7.2348999999999997</v>
          </cell>
        </row>
        <row r="724">
          <cell r="K724">
            <v>23</v>
          </cell>
          <cell r="Q724">
            <v>7.2728999999999999</v>
          </cell>
        </row>
        <row r="725">
          <cell r="K725">
            <v>22.824999999999999</v>
          </cell>
          <cell r="Q725">
            <v>7.2175000000000002</v>
          </cell>
        </row>
        <row r="726">
          <cell r="K726">
            <v>22.925000000000001</v>
          </cell>
          <cell r="Q726">
            <v>7.2491000000000003</v>
          </cell>
        </row>
        <row r="727">
          <cell r="K727">
            <v>22.594999999999999</v>
          </cell>
          <cell r="Q727">
            <v>7.1448</v>
          </cell>
        </row>
        <row r="728">
          <cell r="K728">
            <v>22.475000000000001</v>
          </cell>
          <cell r="Q728">
            <v>7.1067999999999998</v>
          </cell>
        </row>
        <row r="729">
          <cell r="K729">
            <v>22.12</v>
          </cell>
          <cell r="Q729">
            <v>6.9946000000000002</v>
          </cell>
        </row>
        <row r="730">
          <cell r="K730">
            <v>22.16</v>
          </cell>
          <cell r="Q730">
            <v>7.0072000000000001</v>
          </cell>
        </row>
        <row r="731">
          <cell r="K731">
            <v>22.611999999999998</v>
          </cell>
          <cell r="Q731">
            <v>7.1501999999999999</v>
          </cell>
        </row>
        <row r="732">
          <cell r="K732">
            <v>22.984999999999999</v>
          </cell>
          <cell r="Q732">
            <v>7.2680999999999996</v>
          </cell>
        </row>
        <row r="733">
          <cell r="K733">
            <v>23.045000000000002</v>
          </cell>
          <cell r="Q733">
            <v>7.2870999999999997</v>
          </cell>
        </row>
        <row r="734">
          <cell r="K734">
            <v>23</v>
          </cell>
          <cell r="Q734">
            <v>7.2728999999999999</v>
          </cell>
        </row>
        <row r="735">
          <cell r="K735">
            <v>23.125</v>
          </cell>
          <cell r="Q735">
            <v>7.3124000000000002</v>
          </cell>
        </row>
        <row r="736">
          <cell r="K736">
            <v>23.114999999999998</v>
          </cell>
          <cell r="Q736">
            <v>7.3091999999999997</v>
          </cell>
        </row>
        <row r="737">
          <cell r="K737">
            <v>22.91</v>
          </cell>
          <cell r="Q737">
            <v>7.2443999999999997</v>
          </cell>
        </row>
        <row r="738">
          <cell r="K738">
            <v>22.625</v>
          </cell>
          <cell r="Q738">
            <v>7.1543000000000001</v>
          </cell>
        </row>
        <row r="739">
          <cell r="K739">
            <v>22.53</v>
          </cell>
          <cell r="Q739">
            <v>7.1242000000000001</v>
          </cell>
        </row>
        <row r="740">
          <cell r="K740">
            <v>22.56</v>
          </cell>
          <cell r="Q740">
            <v>7.1337000000000002</v>
          </cell>
        </row>
        <row r="741">
          <cell r="K741">
            <v>22.645</v>
          </cell>
          <cell r="Q741">
            <v>7.1605999999999996</v>
          </cell>
        </row>
        <row r="742">
          <cell r="K742">
            <v>22.73</v>
          </cell>
          <cell r="Q742">
            <v>7.1875</v>
          </cell>
        </row>
        <row r="743">
          <cell r="K743">
            <v>23.065000000000001</v>
          </cell>
          <cell r="Q743">
            <v>7.2934000000000001</v>
          </cell>
        </row>
        <row r="744">
          <cell r="K744">
            <v>23.414999999999999</v>
          </cell>
          <cell r="Q744">
            <v>7.4040999999999997</v>
          </cell>
        </row>
        <row r="745">
          <cell r="K745">
            <v>23.605</v>
          </cell>
          <cell r="Q745">
            <v>7.4641999999999999</v>
          </cell>
        </row>
        <row r="746">
          <cell r="K746">
            <v>23.17</v>
          </cell>
          <cell r="Q746">
            <v>7.3266</v>
          </cell>
        </row>
        <row r="747">
          <cell r="K747">
            <v>23.05</v>
          </cell>
          <cell r="Q747">
            <v>7.2887000000000004</v>
          </cell>
        </row>
        <row r="748">
          <cell r="K748">
            <v>23.265000000000001</v>
          </cell>
          <cell r="Q748">
            <v>7.3566000000000003</v>
          </cell>
        </row>
        <row r="749">
          <cell r="K749">
            <v>23.04</v>
          </cell>
          <cell r="Q749">
            <v>7.2854999999999999</v>
          </cell>
        </row>
        <row r="750">
          <cell r="K750">
            <v>23.155000000000001</v>
          </cell>
          <cell r="Q750">
            <v>7.3219000000000003</v>
          </cell>
        </row>
        <row r="751">
          <cell r="K751">
            <v>22.914999999999999</v>
          </cell>
          <cell r="Q751">
            <v>7.2460000000000004</v>
          </cell>
        </row>
        <row r="752">
          <cell r="K752">
            <v>22.88</v>
          </cell>
          <cell r="Q752">
            <v>7.2348999999999997</v>
          </cell>
        </row>
        <row r="753">
          <cell r="K753">
            <v>23.315000000000001</v>
          </cell>
          <cell r="Q753">
            <v>7.3724999999999996</v>
          </cell>
        </row>
        <row r="754">
          <cell r="K754">
            <v>23.065000000000001</v>
          </cell>
          <cell r="Q754">
            <v>7.2934000000000001</v>
          </cell>
        </row>
        <row r="755">
          <cell r="K755">
            <v>22.94</v>
          </cell>
          <cell r="Q755">
            <v>7.2538999999999998</v>
          </cell>
        </row>
        <row r="756">
          <cell r="K756">
            <v>23</v>
          </cell>
          <cell r="Q756">
            <v>7.2728999999999999</v>
          </cell>
        </row>
        <row r="757">
          <cell r="K757">
            <v>23.1</v>
          </cell>
          <cell r="Q757">
            <v>7.3045</v>
          </cell>
        </row>
        <row r="758">
          <cell r="K758">
            <v>23.539949</v>
          </cell>
          <cell r="Q758">
            <v>7.4436</v>
          </cell>
        </row>
        <row r="759">
          <cell r="K759">
            <v>23.24</v>
          </cell>
          <cell r="Q759">
            <v>7.3487</v>
          </cell>
        </row>
        <row r="760">
          <cell r="K760">
            <v>23.25</v>
          </cell>
          <cell r="Q760">
            <v>6.8072999999999997</v>
          </cell>
        </row>
        <row r="761">
          <cell r="K761">
            <v>22.65</v>
          </cell>
          <cell r="Q761">
            <v>6.6315999999999997</v>
          </cell>
        </row>
        <row r="762">
          <cell r="K762">
            <v>22.254999999999999</v>
          </cell>
          <cell r="Q762">
            <v>6.5159000000000002</v>
          </cell>
        </row>
        <row r="763">
          <cell r="K763">
            <v>22.5</v>
          </cell>
          <cell r="Q763">
            <v>6.5876999999999999</v>
          </cell>
        </row>
        <row r="764">
          <cell r="K764">
            <v>22.86</v>
          </cell>
          <cell r="Q764">
            <v>6.6931000000000003</v>
          </cell>
        </row>
        <row r="765">
          <cell r="K765">
            <v>22.655000000000001</v>
          </cell>
          <cell r="Q765">
            <v>6.6330999999999998</v>
          </cell>
        </row>
        <row r="766">
          <cell r="K766">
            <v>22.61</v>
          </cell>
          <cell r="Q766">
            <v>6.6199000000000003</v>
          </cell>
        </row>
        <row r="767">
          <cell r="K767">
            <v>22.65</v>
          </cell>
          <cell r="Q767">
            <v>6.6315999999999997</v>
          </cell>
        </row>
        <row r="768">
          <cell r="K768">
            <v>22.59</v>
          </cell>
          <cell r="Q768">
            <v>6.6139999999999999</v>
          </cell>
        </row>
        <row r="769">
          <cell r="K769">
            <v>22.785</v>
          </cell>
          <cell r="Q769">
            <v>6.6711</v>
          </cell>
        </row>
        <row r="770">
          <cell r="K770">
            <v>23.024999999999999</v>
          </cell>
          <cell r="Q770">
            <v>6.7413999999999996</v>
          </cell>
        </row>
        <row r="771">
          <cell r="K771">
            <v>23.315000000000001</v>
          </cell>
          <cell r="Q771">
            <v>6.8262999999999998</v>
          </cell>
        </row>
        <row r="772">
          <cell r="K772">
            <v>23.085000000000001</v>
          </cell>
          <cell r="Q772">
            <v>6.7590000000000003</v>
          </cell>
        </row>
        <row r="773">
          <cell r="K773">
            <v>23.405000000000001</v>
          </cell>
          <cell r="Q773">
            <v>6.8526999999999996</v>
          </cell>
        </row>
        <row r="774">
          <cell r="K774">
            <v>23.06</v>
          </cell>
          <cell r="Q774">
            <v>6.7515999999999998</v>
          </cell>
        </row>
        <row r="775">
          <cell r="K775">
            <v>22.664999999999999</v>
          </cell>
          <cell r="Q775">
            <v>6.6360000000000001</v>
          </cell>
        </row>
        <row r="776">
          <cell r="K776">
            <v>22.3</v>
          </cell>
          <cell r="Q776">
            <v>6.5290999999999997</v>
          </cell>
        </row>
        <row r="777">
          <cell r="K777">
            <v>21.914999999999999</v>
          </cell>
          <cell r="Q777">
            <v>6.4164000000000003</v>
          </cell>
        </row>
        <row r="778">
          <cell r="K778">
            <v>21.715</v>
          </cell>
          <cell r="Q778">
            <v>6.3578000000000001</v>
          </cell>
        </row>
        <row r="779">
          <cell r="K779">
            <v>21.56</v>
          </cell>
          <cell r="Q779">
            <v>6.3125</v>
          </cell>
        </row>
        <row r="780">
          <cell r="K780">
            <v>21.29</v>
          </cell>
          <cell r="Q780">
            <v>6.2333999999999996</v>
          </cell>
        </row>
        <row r="781">
          <cell r="K781">
            <v>21.47</v>
          </cell>
          <cell r="Q781">
            <v>6.2861000000000002</v>
          </cell>
        </row>
        <row r="782">
          <cell r="K782">
            <v>21.274999999999999</v>
          </cell>
          <cell r="Q782">
            <v>6.2290000000000001</v>
          </cell>
        </row>
        <row r="783">
          <cell r="K783">
            <v>21.335000000000001</v>
          </cell>
          <cell r="Q783">
            <v>6.2465999999999999</v>
          </cell>
        </row>
        <row r="784">
          <cell r="K784">
            <v>21.9</v>
          </cell>
          <cell r="Q784">
            <v>6.4119999999999999</v>
          </cell>
        </row>
        <row r="785">
          <cell r="K785">
            <v>21.934999999999999</v>
          </cell>
          <cell r="Q785">
            <v>6.4222999999999999</v>
          </cell>
        </row>
        <row r="786">
          <cell r="K786">
            <v>22.75</v>
          </cell>
          <cell r="Q786">
            <v>6.6608999999999998</v>
          </cell>
        </row>
        <row r="787">
          <cell r="K787">
            <v>23.13</v>
          </cell>
          <cell r="Q787">
            <v>6.7721</v>
          </cell>
        </row>
        <row r="788">
          <cell r="K788">
            <v>23.29</v>
          </cell>
          <cell r="Q788">
            <v>6.819</v>
          </cell>
        </row>
        <row r="789">
          <cell r="K789">
            <v>23.405000000000001</v>
          </cell>
          <cell r="Q789">
            <v>6.8526999999999996</v>
          </cell>
        </row>
        <row r="790">
          <cell r="K790">
            <v>23.57</v>
          </cell>
          <cell r="Q790">
            <v>6.9009999999999998</v>
          </cell>
        </row>
        <row r="791">
          <cell r="K791">
            <v>23.44</v>
          </cell>
          <cell r="Q791">
            <v>6.8628999999999998</v>
          </cell>
        </row>
        <row r="792">
          <cell r="K792">
            <v>23.524999999999999</v>
          </cell>
          <cell r="Q792">
            <v>6.8878000000000004</v>
          </cell>
        </row>
        <row r="793">
          <cell r="K793">
            <v>23.715</v>
          </cell>
          <cell r="Q793">
            <v>6.9433999999999996</v>
          </cell>
        </row>
        <row r="794">
          <cell r="K794">
            <v>23.745000000000001</v>
          </cell>
          <cell r="Q794">
            <v>6.9522000000000004</v>
          </cell>
        </row>
        <row r="795">
          <cell r="K795">
            <v>23.39</v>
          </cell>
          <cell r="Q795">
            <v>6.8483000000000001</v>
          </cell>
        </row>
        <row r="796">
          <cell r="K796">
            <v>23.26</v>
          </cell>
          <cell r="Q796">
            <v>6.8102</v>
          </cell>
        </row>
        <row r="797">
          <cell r="K797">
            <v>23.195</v>
          </cell>
          <cell r="Q797">
            <v>6.7911999999999999</v>
          </cell>
        </row>
        <row r="798">
          <cell r="K798">
            <v>23.504999999999999</v>
          </cell>
          <cell r="Q798">
            <v>6.8818999999999999</v>
          </cell>
        </row>
        <row r="799">
          <cell r="K799">
            <v>23.48</v>
          </cell>
          <cell r="Q799">
            <v>6.8746</v>
          </cell>
        </row>
        <row r="800">
          <cell r="K800">
            <v>23.49</v>
          </cell>
          <cell r="Q800">
            <v>6.8775000000000004</v>
          </cell>
        </row>
        <row r="801">
          <cell r="K801">
            <v>23.28</v>
          </cell>
          <cell r="Q801">
            <v>6.8160999999999996</v>
          </cell>
        </row>
        <row r="802">
          <cell r="K802">
            <v>23.055</v>
          </cell>
          <cell r="Q802">
            <v>6.7502000000000004</v>
          </cell>
        </row>
        <row r="803">
          <cell r="K803">
            <v>23.2</v>
          </cell>
          <cell r="Q803">
            <v>6.7926000000000002</v>
          </cell>
        </row>
        <row r="804">
          <cell r="K804">
            <v>23.27</v>
          </cell>
          <cell r="Q804">
            <v>6.8131000000000004</v>
          </cell>
        </row>
        <row r="805">
          <cell r="K805">
            <v>23.13</v>
          </cell>
          <cell r="Q805">
            <v>6.7721</v>
          </cell>
        </row>
        <row r="806">
          <cell r="K806">
            <v>23.295000000000002</v>
          </cell>
          <cell r="Q806">
            <v>6.8204000000000002</v>
          </cell>
        </row>
        <row r="807">
          <cell r="K807">
            <v>23.31</v>
          </cell>
          <cell r="Q807">
            <v>6.8247999999999998</v>
          </cell>
        </row>
        <row r="808">
          <cell r="K808">
            <v>23.06</v>
          </cell>
          <cell r="Q808">
            <v>6.7515999999999998</v>
          </cell>
        </row>
        <row r="809">
          <cell r="K809">
            <v>23</v>
          </cell>
          <cell r="Q809">
            <v>6.7340999999999998</v>
          </cell>
        </row>
        <row r="810">
          <cell r="K810">
            <v>23.145</v>
          </cell>
          <cell r="Q810">
            <v>6.7765000000000004</v>
          </cell>
        </row>
        <row r="811">
          <cell r="K811">
            <v>23.21</v>
          </cell>
          <cell r="Q811">
            <v>6.7956000000000003</v>
          </cell>
        </row>
        <row r="812">
          <cell r="K812">
            <v>23.48</v>
          </cell>
          <cell r="Q812">
            <v>6.8746</v>
          </cell>
        </row>
        <row r="813">
          <cell r="K813">
            <v>22.655000000000001</v>
          </cell>
          <cell r="Q813">
            <v>6.6330999999999998</v>
          </cell>
        </row>
        <row r="814">
          <cell r="K814">
            <v>21.614999999999998</v>
          </cell>
          <cell r="Q814">
            <v>6.3285999999999998</v>
          </cell>
        </row>
        <row r="815">
          <cell r="K815">
            <v>21.6</v>
          </cell>
          <cell r="Q815">
            <v>6.3242000000000003</v>
          </cell>
        </row>
        <row r="816">
          <cell r="K816">
            <v>21.414999999999999</v>
          </cell>
          <cell r="Q816">
            <v>6.27</v>
          </cell>
        </row>
        <row r="817">
          <cell r="K817">
            <v>21.58</v>
          </cell>
          <cell r="Q817">
            <v>6.3182999999999998</v>
          </cell>
        </row>
        <row r="818">
          <cell r="K818">
            <v>21.62</v>
          </cell>
          <cell r="Q818">
            <v>6.33</v>
          </cell>
        </row>
        <row r="819">
          <cell r="K819">
            <v>21.504999999999999</v>
          </cell>
          <cell r="Q819">
            <v>6.2964000000000002</v>
          </cell>
        </row>
        <row r="820">
          <cell r="K820">
            <v>21.5</v>
          </cell>
          <cell r="Q820">
            <v>6.2949000000000002</v>
          </cell>
        </row>
        <row r="821">
          <cell r="K821">
            <v>21.63</v>
          </cell>
          <cell r="Q821">
            <v>6.3330000000000002</v>
          </cell>
        </row>
        <row r="822">
          <cell r="K822">
            <v>21.734999999999999</v>
          </cell>
          <cell r="Q822">
            <v>6.3636999999999997</v>
          </cell>
        </row>
        <row r="823">
          <cell r="K823">
            <v>21.9</v>
          </cell>
          <cell r="Q823">
            <v>6.4119999999999999</v>
          </cell>
        </row>
        <row r="824">
          <cell r="K824">
            <v>21.635000000000002</v>
          </cell>
          <cell r="Q824">
            <v>5.7644000000000002</v>
          </cell>
        </row>
        <row r="825">
          <cell r="K825">
            <v>21.65</v>
          </cell>
          <cell r="Q825">
            <v>5.7683999999999997</v>
          </cell>
        </row>
        <row r="826">
          <cell r="K826">
            <v>21.63</v>
          </cell>
          <cell r="Q826">
            <v>5.7630999999999997</v>
          </cell>
        </row>
        <row r="827">
          <cell r="K827">
            <v>22.38</v>
          </cell>
          <cell r="Q827">
            <v>5.9629000000000003</v>
          </cell>
        </row>
        <row r="828">
          <cell r="K828">
            <v>22.434999999999999</v>
          </cell>
          <cell r="Q828">
            <v>5.9775999999999998</v>
          </cell>
        </row>
        <row r="829">
          <cell r="K829">
            <v>22.27</v>
          </cell>
          <cell r="Q829">
            <v>5.9336000000000002</v>
          </cell>
        </row>
        <row r="830">
          <cell r="K830">
            <v>22.445</v>
          </cell>
          <cell r="Q830">
            <v>5.9802</v>
          </cell>
        </row>
        <row r="831">
          <cell r="K831">
            <v>22.475000000000001</v>
          </cell>
          <cell r="Q831">
            <v>5.9882</v>
          </cell>
        </row>
        <row r="832">
          <cell r="K832">
            <v>22.754999999999999</v>
          </cell>
          <cell r="Q832">
            <v>6.0628000000000002</v>
          </cell>
        </row>
        <row r="833">
          <cell r="K833">
            <v>22.73</v>
          </cell>
          <cell r="Q833">
            <v>6.0561999999999996</v>
          </cell>
        </row>
        <row r="834">
          <cell r="K834">
            <v>22.76</v>
          </cell>
          <cell r="Q834">
            <v>6.0641999999999996</v>
          </cell>
        </row>
        <row r="835">
          <cell r="K835">
            <v>23.14</v>
          </cell>
          <cell r="Q835">
            <v>6.1654</v>
          </cell>
        </row>
        <row r="836">
          <cell r="K836">
            <v>23.024999999999999</v>
          </cell>
          <cell r="Q836">
            <v>6.1348000000000003</v>
          </cell>
        </row>
        <row r="837">
          <cell r="K837">
            <v>22.89</v>
          </cell>
          <cell r="Q837">
            <v>6.0987999999999998</v>
          </cell>
        </row>
        <row r="838">
          <cell r="K838">
            <v>23.04</v>
          </cell>
          <cell r="Q838">
            <v>6.1387999999999998</v>
          </cell>
        </row>
        <row r="839">
          <cell r="K839">
            <v>22.855</v>
          </cell>
          <cell r="Q839">
            <v>6.0895000000000001</v>
          </cell>
        </row>
        <row r="840">
          <cell r="K840">
            <v>22.434999999999999</v>
          </cell>
          <cell r="Q840">
            <v>5.9775999999999998</v>
          </cell>
        </row>
        <row r="841">
          <cell r="K841">
            <v>24.02</v>
          </cell>
          <cell r="Q841">
            <v>6.3998999999999997</v>
          </cell>
        </row>
        <row r="842">
          <cell r="K842">
            <v>23.754999999999999</v>
          </cell>
          <cell r="Q842">
            <v>6.3292999999999999</v>
          </cell>
        </row>
        <row r="843">
          <cell r="K843">
            <v>24.135000000000002</v>
          </cell>
          <cell r="Q843">
            <v>6.4305000000000003</v>
          </cell>
        </row>
        <row r="844">
          <cell r="K844">
            <v>23.905000000000001</v>
          </cell>
          <cell r="Q844">
            <v>6.3692000000000002</v>
          </cell>
        </row>
        <row r="845">
          <cell r="K845">
            <v>24.28</v>
          </cell>
          <cell r="Q845">
            <v>6.4691999999999998</v>
          </cell>
        </row>
        <row r="846">
          <cell r="K846">
            <v>23.77</v>
          </cell>
          <cell r="Q846">
            <v>6.3333000000000004</v>
          </cell>
        </row>
        <row r="847">
          <cell r="K847">
            <v>23.234999999999999</v>
          </cell>
          <cell r="Q847">
            <v>6.1906999999999996</v>
          </cell>
        </row>
        <row r="848">
          <cell r="K848">
            <v>23.19</v>
          </cell>
          <cell r="Q848">
            <v>6.1787000000000001</v>
          </cell>
        </row>
        <row r="849">
          <cell r="K849">
            <v>23.045000000000002</v>
          </cell>
          <cell r="Q849">
            <v>6.1401000000000003</v>
          </cell>
        </row>
        <row r="850">
          <cell r="K850">
            <v>23.15</v>
          </cell>
          <cell r="Q850">
            <v>6.1680999999999999</v>
          </cell>
        </row>
        <row r="851">
          <cell r="K851">
            <v>22.984999999999999</v>
          </cell>
          <cell r="Q851">
            <v>6.1241000000000003</v>
          </cell>
        </row>
        <row r="852">
          <cell r="K852">
            <v>23.38</v>
          </cell>
          <cell r="Q852">
            <v>6.2294</v>
          </cell>
        </row>
        <row r="853">
          <cell r="K853">
            <v>23.504999999999999</v>
          </cell>
          <cell r="Q853">
            <v>6.2626999999999997</v>
          </cell>
        </row>
        <row r="854">
          <cell r="K854">
            <v>23.434999999999999</v>
          </cell>
          <cell r="Q854">
            <v>6.2439999999999998</v>
          </cell>
        </row>
        <row r="855">
          <cell r="K855">
            <v>24.324999999999999</v>
          </cell>
          <cell r="Q855">
            <v>6.4812000000000003</v>
          </cell>
        </row>
        <row r="856">
          <cell r="K856">
            <v>24.725000000000001</v>
          </cell>
          <cell r="Q856">
            <v>6.5876999999999999</v>
          </cell>
        </row>
        <row r="857">
          <cell r="K857">
            <v>24.42</v>
          </cell>
          <cell r="Q857">
            <v>6.5065</v>
          </cell>
        </row>
        <row r="858">
          <cell r="K858">
            <v>23.94</v>
          </cell>
          <cell r="Q858">
            <v>6.3785999999999996</v>
          </cell>
        </row>
        <row r="859">
          <cell r="K859">
            <v>23.675000000000001</v>
          </cell>
          <cell r="Q859">
            <v>6.3079999999999998</v>
          </cell>
        </row>
        <row r="860">
          <cell r="K860">
            <v>23.78</v>
          </cell>
          <cell r="Q860">
            <v>6.3358999999999996</v>
          </cell>
        </row>
        <row r="861">
          <cell r="K861">
            <v>23.704999999999998</v>
          </cell>
          <cell r="Q861">
            <v>6.3159999999999998</v>
          </cell>
        </row>
        <row r="862">
          <cell r="K862">
            <v>23.805</v>
          </cell>
          <cell r="Q862">
            <v>6.3426</v>
          </cell>
        </row>
        <row r="863">
          <cell r="K863">
            <v>23.754999999999999</v>
          </cell>
          <cell r="Q863">
            <v>6.3292999999999999</v>
          </cell>
        </row>
        <row r="864">
          <cell r="K864">
            <v>23.77</v>
          </cell>
          <cell r="Q864">
            <v>6.3333000000000004</v>
          </cell>
        </row>
        <row r="865">
          <cell r="K865">
            <v>23.785</v>
          </cell>
          <cell r="Q865">
            <v>6.3372999999999999</v>
          </cell>
        </row>
        <row r="866">
          <cell r="K866">
            <v>23.53</v>
          </cell>
          <cell r="Q866">
            <v>6.2693000000000003</v>
          </cell>
        </row>
        <row r="867">
          <cell r="K867">
            <v>23.805</v>
          </cell>
          <cell r="Q867">
            <v>6.3426</v>
          </cell>
        </row>
        <row r="868">
          <cell r="K868">
            <v>23.504999999999999</v>
          </cell>
          <cell r="Q868">
            <v>6.2626999999999997</v>
          </cell>
        </row>
        <row r="869">
          <cell r="K869">
            <v>23.72</v>
          </cell>
          <cell r="Q869">
            <v>6.32</v>
          </cell>
        </row>
        <row r="870">
          <cell r="K870">
            <v>23.64</v>
          </cell>
          <cell r="Q870">
            <v>6.2986000000000004</v>
          </cell>
        </row>
        <row r="871">
          <cell r="K871">
            <v>23.55</v>
          </cell>
          <cell r="Q871">
            <v>6.2747000000000002</v>
          </cell>
        </row>
        <row r="872">
          <cell r="K872">
            <v>23.71</v>
          </cell>
          <cell r="Q872">
            <v>6.3173000000000004</v>
          </cell>
        </row>
        <row r="873">
          <cell r="K873">
            <v>23.76</v>
          </cell>
          <cell r="Q873">
            <v>6.3305999999999996</v>
          </cell>
        </row>
        <row r="874">
          <cell r="K874">
            <v>23.734999999999999</v>
          </cell>
          <cell r="Q874">
            <v>6.3239999999999998</v>
          </cell>
        </row>
        <row r="875">
          <cell r="K875">
            <v>23.59</v>
          </cell>
          <cell r="Q875">
            <v>6.2853000000000003</v>
          </cell>
        </row>
        <row r="876">
          <cell r="K876">
            <v>23.71</v>
          </cell>
          <cell r="Q876">
            <v>6.3173000000000004</v>
          </cell>
        </row>
        <row r="877">
          <cell r="K877">
            <v>23.934999999999999</v>
          </cell>
          <cell r="Q877">
            <v>6.3772000000000002</v>
          </cell>
        </row>
        <row r="878">
          <cell r="K878">
            <v>24.074999999999999</v>
          </cell>
          <cell r="Q878">
            <v>6.4145000000000003</v>
          </cell>
        </row>
        <row r="879">
          <cell r="K879">
            <v>23.88</v>
          </cell>
          <cell r="Q879">
            <v>6.3625999999999996</v>
          </cell>
        </row>
        <row r="880">
          <cell r="K880">
            <v>23.645</v>
          </cell>
          <cell r="Q880">
            <v>6.3</v>
          </cell>
        </row>
        <row r="881">
          <cell r="K881">
            <v>22.975000000000001</v>
          </cell>
          <cell r="Q881">
            <v>6.1215000000000002</v>
          </cell>
        </row>
        <row r="882">
          <cell r="K882">
            <v>22.67</v>
          </cell>
          <cell r="Q882">
            <v>6.0401999999999996</v>
          </cell>
        </row>
        <row r="883">
          <cell r="K883">
            <v>22.94</v>
          </cell>
          <cell r="Q883">
            <v>6.1120999999999999</v>
          </cell>
        </row>
        <row r="884">
          <cell r="K884">
            <v>22.805</v>
          </cell>
          <cell r="Q884">
            <v>6.0762</v>
          </cell>
        </row>
        <row r="885">
          <cell r="K885">
            <v>22.734999999999999</v>
          </cell>
          <cell r="Q885">
            <v>5.5917000000000003</v>
          </cell>
        </row>
        <row r="886">
          <cell r="K886">
            <v>22.82</v>
          </cell>
          <cell r="Q886">
            <v>5.6125999999999996</v>
          </cell>
        </row>
        <row r="887">
          <cell r="K887">
            <v>22.92</v>
          </cell>
          <cell r="Q887">
            <v>5.6372</v>
          </cell>
        </row>
        <row r="888">
          <cell r="K888">
            <v>22.754999999999999</v>
          </cell>
          <cell r="Q888">
            <v>5.5965999999999996</v>
          </cell>
        </row>
        <row r="889">
          <cell r="K889">
            <v>22.725000000000001</v>
          </cell>
          <cell r="Q889">
            <v>5.5891999999999999</v>
          </cell>
        </row>
        <row r="890">
          <cell r="K890">
            <v>22.91</v>
          </cell>
          <cell r="Q890">
            <v>5.6346999999999996</v>
          </cell>
        </row>
        <row r="891">
          <cell r="K891">
            <v>22.89875</v>
          </cell>
          <cell r="Q891">
            <v>5.6319999999999997</v>
          </cell>
        </row>
        <row r="892">
          <cell r="K892">
            <v>22.934999999999999</v>
          </cell>
          <cell r="Q892">
            <v>5.6409000000000002</v>
          </cell>
        </row>
        <row r="893">
          <cell r="K893">
            <v>23.175000000000001</v>
          </cell>
          <cell r="Q893">
            <v>5.6999000000000004</v>
          </cell>
        </row>
        <row r="894">
          <cell r="K894">
            <v>23.03</v>
          </cell>
          <cell r="Q894">
            <v>5.6642999999999999</v>
          </cell>
        </row>
        <row r="895">
          <cell r="K895">
            <v>22.66</v>
          </cell>
          <cell r="Q895">
            <v>5.5732999999999997</v>
          </cell>
        </row>
        <row r="896">
          <cell r="K896">
            <v>22.85</v>
          </cell>
          <cell r="Q896">
            <v>5.62</v>
          </cell>
        </row>
        <row r="897">
          <cell r="K897">
            <v>22.87</v>
          </cell>
          <cell r="Q897">
            <v>5.6249000000000002</v>
          </cell>
        </row>
        <row r="898">
          <cell r="K898">
            <v>22.535</v>
          </cell>
          <cell r="Q898">
            <v>5.5425000000000004</v>
          </cell>
        </row>
        <row r="899">
          <cell r="K899">
            <v>20.38</v>
          </cell>
          <cell r="Q899">
            <v>5.0125000000000002</v>
          </cell>
        </row>
        <row r="900">
          <cell r="K900">
            <v>20.295000000000002</v>
          </cell>
          <cell r="Q900">
            <v>4.9916</v>
          </cell>
        </row>
        <row r="901">
          <cell r="K901">
            <v>20.835000000000001</v>
          </cell>
          <cell r="Q901">
            <v>5.1243999999999996</v>
          </cell>
        </row>
        <row r="902">
          <cell r="K902">
            <v>20.28</v>
          </cell>
          <cell r="Q902">
            <v>4.9878999999999998</v>
          </cell>
        </row>
        <row r="903">
          <cell r="K903">
            <v>20.184999999999999</v>
          </cell>
          <cell r="Q903">
            <v>4.9645000000000001</v>
          </cell>
        </row>
        <row r="904">
          <cell r="K904">
            <v>20.34</v>
          </cell>
          <cell r="Q904">
            <v>5.0026000000000002</v>
          </cell>
        </row>
        <row r="905">
          <cell r="K905">
            <v>20.2</v>
          </cell>
          <cell r="Q905">
            <v>4.9682000000000004</v>
          </cell>
        </row>
        <row r="906">
          <cell r="K906">
            <v>19.855</v>
          </cell>
          <cell r="Q906">
            <v>4.8834</v>
          </cell>
        </row>
        <row r="907">
          <cell r="K907">
            <v>19.88</v>
          </cell>
          <cell r="Q907">
            <v>4.8895</v>
          </cell>
        </row>
        <row r="908">
          <cell r="K908">
            <v>19.265000000000001</v>
          </cell>
          <cell r="Q908">
            <v>4.7382999999999997</v>
          </cell>
        </row>
        <row r="909">
          <cell r="K909">
            <v>20.105</v>
          </cell>
          <cell r="Q909">
            <v>4.9447999999999999</v>
          </cell>
        </row>
        <row r="910">
          <cell r="K910">
            <v>19.59</v>
          </cell>
          <cell r="Q910">
            <v>4.8182</v>
          </cell>
        </row>
        <row r="911">
          <cell r="K911">
            <v>19.184999999999999</v>
          </cell>
          <cell r="Q911">
            <v>4.7186000000000003</v>
          </cell>
        </row>
        <row r="912">
          <cell r="K912">
            <v>19.190000000000001</v>
          </cell>
          <cell r="Q912">
            <v>4.7198000000000002</v>
          </cell>
        </row>
        <row r="913">
          <cell r="K913">
            <v>19.63</v>
          </cell>
          <cell r="Q913">
            <v>4.8280000000000003</v>
          </cell>
        </row>
        <row r="914">
          <cell r="K914">
            <v>20.074999999999999</v>
          </cell>
          <cell r="Q914">
            <v>4.9375</v>
          </cell>
        </row>
        <row r="915">
          <cell r="K915">
            <v>19.734999999999999</v>
          </cell>
          <cell r="Q915">
            <v>4.8537999999999997</v>
          </cell>
        </row>
        <row r="916">
          <cell r="K916">
            <v>18.89</v>
          </cell>
          <cell r="Q916">
            <v>4.6459999999999999</v>
          </cell>
        </row>
        <row r="917">
          <cell r="K917">
            <v>19.114999999999998</v>
          </cell>
          <cell r="Q917">
            <v>4.7013999999999996</v>
          </cell>
        </row>
        <row r="918">
          <cell r="K918">
            <v>19.137501</v>
          </cell>
          <cell r="Q918">
            <v>4.7069000000000001</v>
          </cell>
        </row>
        <row r="919">
          <cell r="K919">
            <v>19.5</v>
          </cell>
          <cell r="Q919">
            <v>4.7960000000000003</v>
          </cell>
        </row>
        <row r="920">
          <cell r="K920">
            <v>18.484999999999999</v>
          </cell>
          <cell r="Q920">
            <v>4.5464000000000002</v>
          </cell>
        </row>
        <row r="921">
          <cell r="K921">
            <v>18.285</v>
          </cell>
          <cell r="Q921">
            <v>4.4972000000000003</v>
          </cell>
        </row>
        <row r="922">
          <cell r="K922">
            <v>18.175000000000001</v>
          </cell>
          <cell r="Q922">
            <v>4.4702000000000002</v>
          </cell>
        </row>
        <row r="923">
          <cell r="K923">
            <v>18.09</v>
          </cell>
          <cell r="Q923">
            <v>4.4493</v>
          </cell>
        </row>
        <row r="924">
          <cell r="K924">
            <v>17.41</v>
          </cell>
          <cell r="Q924">
            <v>4.282</v>
          </cell>
        </row>
        <row r="925">
          <cell r="K925">
            <v>18.12</v>
          </cell>
          <cell r="Q925">
            <v>4.4565999999999999</v>
          </cell>
        </row>
        <row r="926">
          <cell r="K926">
            <v>17.96</v>
          </cell>
          <cell r="Q926">
            <v>4.4173</v>
          </cell>
        </row>
        <row r="927">
          <cell r="K927">
            <v>17.715</v>
          </cell>
          <cell r="Q927">
            <v>4.3570000000000002</v>
          </cell>
        </row>
        <row r="928">
          <cell r="K928">
            <v>18</v>
          </cell>
          <cell r="Q928">
            <v>4.4271000000000003</v>
          </cell>
        </row>
        <row r="929">
          <cell r="K929">
            <v>17.94875</v>
          </cell>
          <cell r="Q929">
            <v>4.4145000000000003</v>
          </cell>
        </row>
        <row r="930">
          <cell r="K930">
            <v>17.352501</v>
          </cell>
          <cell r="Q930">
            <v>4.2679</v>
          </cell>
        </row>
        <row r="931">
          <cell r="K931">
            <v>17.22</v>
          </cell>
          <cell r="Q931">
            <v>4.2352999999999996</v>
          </cell>
        </row>
        <row r="932">
          <cell r="K932">
            <v>16.73</v>
          </cell>
          <cell r="Q932">
            <v>4.1147999999999998</v>
          </cell>
        </row>
        <row r="933">
          <cell r="K933">
            <v>16.454999999999998</v>
          </cell>
          <cell r="Q933">
            <v>4.0471000000000004</v>
          </cell>
        </row>
        <row r="934">
          <cell r="K934">
            <v>16.86</v>
          </cell>
          <cell r="Q934">
            <v>4.1467000000000001</v>
          </cell>
        </row>
        <row r="935">
          <cell r="K935">
            <v>17.265000000000001</v>
          </cell>
          <cell r="Q935">
            <v>4.2462999999999997</v>
          </cell>
        </row>
        <row r="936">
          <cell r="K936">
            <v>17.32</v>
          </cell>
          <cell r="Q936">
            <v>4.2599</v>
          </cell>
        </row>
        <row r="937">
          <cell r="K937">
            <v>17.765000000000001</v>
          </cell>
          <cell r="Q937">
            <v>4.3693</v>
          </cell>
        </row>
        <row r="938">
          <cell r="K938">
            <v>17.905000000000001</v>
          </cell>
          <cell r="Q938">
            <v>4.4038000000000004</v>
          </cell>
        </row>
        <row r="939">
          <cell r="K939">
            <v>17.984999999999999</v>
          </cell>
          <cell r="Q939">
            <v>4.4234</v>
          </cell>
        </row>
        <row r="940">
          <cell r="K940">
            <v>18.009501</v>
          </cell>
          <cell r="Q940">
            <v>4.4295</v>
          </cell>
        </row>
        <row r="941">
          <cell r="K941">
            <v>18.05</v>
          </cell>
          <cell r="Q941">
            <v>4.4394</v>
          </cell>
        </row>
        <row r="942">
          <cell r="K942">
            <v>17.954999999999998</v>
          </cell>
          <cell r="Q942">
            <v>4.4161000000000001</v>
          </cell>
        </row>
        <row r="943">
          <cell r="K943">
            <v>18.105</v>
          </cell>
          <cell r="Q943">
            <v>4.4528999999999996</v>
          </cell>
        </row>
        <row r="944">
          <cell r="K944">
            <v>17.86</v>
          </cell>
          <cell r="Q944">
            <v>4.3926999999999996</v>
          </cell>
        </row>
        <row r="945">
          <cell r="K945">
            <v>18.175000000000001</v>
          </cell>
          <cell r="Q945">
            <v>4.4702000000000002</v>
          </cell>
        </row>
        <row r="946">
          <cell r="K946">
            <v>17.885000000000002</v>
          </cell>
          <cell r="Q946">
            <v>4.3987999999999996</v>
          </cell>
        </row>
        <row r="947">
          <cell r="K947">
            <v>17.484999999999999</v>
          </cell>
          <cell r="Q947">
            <v>4.3005000000000004</v>
          </cell>
        </row>
        <row r="948">
          <cell r="K948">
            <v>17.14</v>
          </cell>
          <cell r="Q948">
            <v>4.0260999999999996</v>
          </cell>
        </row>
        <row r="949">
          <cell r="K949">
            <v>17.07</v>
          </cell>
          <cell r="Q949">
            <v>4.0096999999999996</v>
          </cell>
        </row>
        <row r="950">
          <cell r="K950">
            <v>17.434999999999999</v>
          </cell>
          <cell r="Q950">
            <v>4.0953999999999997</v>
          </cell>
        </row>
        <row r="951">
          <cell r="K951">
            <v>17.385000000000002</v>
          </cell>
          <cell r="Q951">
            <v>4.0837000000000003</v>
          </cell>
        </row>
        <row r="952">
          <cell r="K952">
            <v>17.47</v>
          </cell>
          <cell r="Q952">
            <v>4.1036000000000001</v>
          </cell>
        </row>
        <row r="953">
          <cell r="K953">
            <v>17.41</v>
          </cell>
          <cell r="Q953">
            <v>4.0895000000000001</v>
          </cell>
        </row>
        <row r="954">
          <cell r="K954">
            <v>17.37</v>
          </cell>
          <cell r="Q954">
            <v>4.0801999999999996</v>
          </cell>
        </row>
        <row r="955">
          <cell r="K955">
            <v>17.239999999999998</v>
          </cell>
          <cell r="Q955">
            <v>4.0495999999999999</v>
          </cell>
        </row>
        <row r="956">
          <cell r="K956">
            <v>17.600000000000001</v>
          </cell>
          <cell r="Q956">
            <v>4.1341999999999999</v>
          </cell>
        </row>
        <row r="957">
          <cell r="K957">
            <v>17.405000000000001</v>
          </cell>
          <cell r="Q957">
            <v>4.0884</v>
          </cell>
        </row>
        <row r="958">
          <cell r="K958">
            <v>17.45</v>
          </cell>
          <cell r="Q958">
            <v>4.0989000000000004</v>
          </cell>
        </row>
        <row r="959">
          <cell r="K959">
            <v>15.97</v>
          </cell>
          <cell r="Q959">
            <v>3.7513000000000001</v>
          </cell>
        </row>
        <row r="960">
          <cell r="K960">
            <v>16.454999999999998</v>
          </cell>
          <cell r="Q960">
            <v>3.8652000000000002</v>
          </cell>
        </row>
        <row r="961">
          <cell r="K961">
            <v>16.5</v>
          </cell>
          <cell r="Q961">
            <v>3.8757999999999999</v>
          </cell>
        </row>
        <row r="962">
          <cell r="K962">
            <v>16.454999999999998</v>
          </cell>
          <cell r="Q962">
            <v>3.8652000000000002</v>
          </cell>
        </row>
        <row r="963">
          <cell r="K963">
            <v>16.89</v>
          </cell>
          <cell r="Q963">
            <v>3.9674</v>
          </cell>
        </row>
        <row r="964">
          <cell r="K964">
            <v>16.715</v>
          </cell>
          <cell r="Q964">
            <v>3.9262999999999999</v>
          </cell>
        </row>
        <row r="965">
          <cell r="K965">
            <v>16.695</v>
          </cell>
          <cell r="Q965">
            <v>3.9216000000000002</v>
          </cell>
        </row>
        <row r="966">
          <cell r="K966">
            <v>16.695</v>
          </cell>
          <cell r="Q966">
            <v>3.9216000000000002</v>
          </cell>
        </row>
        <row r="967">
          <cell r="K967">
            <v>16.71</v>
          </cell>
          <cell r="Q967">
            <v>3.9251</v>
          </cell>
        </row>
        <row r="968">
          <cell r="K968">
            <v>16.704999999999998</v>
          </cell>
          <cell r="Q968">
            <v>3.9239000000000002</v>
          </cell>
        </row>
        <row r="969">
          <cell r="K969">
            <v>16.66</v>
          </cell>
          <cell r="Q969">
            <v>3.9134000000000002</v>
          </cell>
        </row>
        <row r="970">
          <cell r="K970">
            <v>17.23</v>
          </cell>
          <cell r="Q970">
            <v>4.0472999999999999</v>
          </cell>
        </row>
        <row r="971">
          <cell r="K971">
            <v>17.239999999999998</v>
          </cell>
          <cell r="Q971">
            <v>4.0495999999999999</v>
          </cell>
        </row>
        <row r="972">
          <cell r="K972">
            <v>17.61</v>
          </cell>
          <cell r="Q972">
            <v>4.1364999999999998</v>
          </cell>
        </row>
        <row r="973">
          <cell r="K973">
            <v>17.864999999999998</v>
          </cell>
          <cell r="Q973">
            <v>4.1963999999999997</v>
          </cell>
        </row>
        <row r="974">
          <cell r="K974">
            <v>17.91</v>
          </cell>
          <cell r="Q974">
            <v>4.2069999999999999</v>
          </cell>
        </row>
        <row r="975">
          <cell r="K975">
            <v>17.88</v>
          </cell>
          <cell r="Q975">
            <v>4.1999000000000004</v>
          </cell>
        </row>
        <row r="976">
          <cell r="K976">
            <v>17.895</v>
          </cell>
          <cell r="Q976">
            <v>4.2035</v>
          </cell>
        </row>
        <row r="977">
          <cell r="K977">
            <v>17.28</v>
          </cell>
          <cell r="Q977">
            <v>4.0590000000000002</v>
          </cell>
        </row>
        <row r="978">
          <cell r="K978">
            <v>17.329999999999998</v>
          </cell>
          <cell r="Q978">
            <v>4.0708000000000002</v>
          </cell>
        </row>
        <row r="979">
          <cell r="K979">
            <v>17.155000000000001</v>
          </cell>
          <cell r="Q979">
            <v>4.0296000000000003</v>
          </cell>
        </row>
        <row r="980">
          <cell r="K980">
            <v>16.93</v>
          </cell>
          <cell r="Q980">
            <v>3.9767999999999999</v>
          </cell>
        </row>
        <row r="981">
          <cell r="K981">
            <v>17.077500000000001</v>
          </cell>
          <cell r="Q981">
            <v>4.0114000000000001</v>
          </cell>
        </row>
        <row r="982">
          <cell r="K982">
            <v>16.8825</v>
          </cell>
          <cell r="Q982">
            <v>3.9655999999999998</v>
          </cell>
        </row>
        <row r="983">
          <cell r="K983">
            <v>16.565000000000001</v>
          </cell>
          <cell r="Q983">
            <v>3.8910999999999998</v>
          </cell>
        </row>
        <row r="984">
          <cell r="K984">
            <v>16.32</v>
          </cell>
          <cell r="Q984">
            <v>3.8334999999999999</v>
          </cell>
        </row>
        <row r="985">
          <cell r="K985">
            <v>16.425000000000001</v>
          </cell>
          <cell r="Q985">
            <v>3.8582000000000001</v>
          </cell>
        </row>
        <row r="986">
          <cell r="K986">
            <v>16.045000000000002</v>
          </cell>
          <cell r="Q986">
            <v>3.7688999999999999</v>
          </cell>
        </row>
        <row r="987">
          <cell r="K987">
            <v>16.41</v>
          </cell>
          <cell r="Q987">
            <v>3.8546</v>
          </cell>
        </row>
        <row r="988">
          <cell r="K988">
            <v>16.035</v>
          </cell>
          <cell r="Q988">
            <v>3.7665999999999999</v>
          </cell>
        </row>
        <row r="989">
          <cell r="K989">
            <v>16.260000000000002</v>
          </cell>
          <cell r="Q989">
            <v>3.8193999999999999</v>
          </cell>
        </row>
        <row r="990">
          <cell r="K990">
            <v>16.21</v>
          </cell>
          <cell r="Q990">
            <v>3.8077000000000001</v>
          </cell>
        </row>
        <row r="991">
          <cell r="K991">
            <v>15.914999999999999</v>
          </cell>
          <cell r="Q991">
            <v>3.7383999999999999</v>
          </cell>
        </row>
        <row r="992">
          <cell r="K992">
            <v>16.510000000000002</v>
          </cell>
          <cell r="Q992">
            <v>3.8780999999999999</v>
          </cell>
        </row>
        <row r="993">
          <cell r="K993">
            <v>16.574999999999999</v>
          </cell>
          <cell r="Q993">
            <v>3.8934000000000002</v>
          </cell>
        </row>
        <row r="994">
          <cell r="K994">
            <v>17.010000000000002</v>
          </cell>
          <cell r="Q994">
            <v>3.9956</v>
          </cell>
        </row>
        <row r="995">
          <cell r="K995">
            <v>16.614999999999998</v>
          </cell>
          <cell r="Q995">
            <v>3.9028</v>
          </cell>
        </row>
        <row r="996">
          <cell r="K996">
            <v>16.954999999999998</v>
          </cell>
          <cell r="Q996">
            <v>3.9826999999999999</v>
          </cell>
        </row>
        <row r="997">
          <cell r="K997">
            <v>17.024999999999999</v>
          </cell>
          <cell r="Q997">
            <v>3.9990999999999999</v>
          </cell>
        </row>
        <row r="998">
          <cell r="K998">
            <v>17.195</v>
          </cell>
          <cell r="Q998">
            <v>4.0389999999999997</v>
          </cell>
        </row>
        <row r="999">
          <cell r="K999">
            <v>17.195</v>
          </cell>
          <cell r="Q999">
            <v>4.0389999999999997</v>
          </cell>
        </row>
        <row r="1000">
          <cell r="K1000">
            <v>17.254999999999999</v>
          </cell>
          <cell r="Q1000">
            <v>4.0530999999999997</v>
          </cell>
        </row>
        <row r="1001">
          <cell r="K1001">
            <v>17.420000000000002</v>
          </cell>
          <cell r="Q1001">
            <v>4.0918999999999999</v>
          </cell>
        </row>
        <row r="1002">
          <cell r="K1002">
            <v>17.484999999999999</v>
          </cell>
          <cell r="Q1002">
            <v>4.1071999999999997</v>
          </cell>
        </row>
        <row r="1003">
          <cell r="K1003">
            <v>17.28125</v>
          </cell>
          <cell r="Q1003">
            <v>4.0593000000000004</v>
          </cell>
        </row>
        <row r="1004">
          <cell r="K1004">
            <v>17.795000000000002</v>
          </cell>
          <cell r="Q1004">
            <v>4.18</v>
          </cell>
        </row>
        <row r="1005">
          <cell r="K1005">
            <v>17.95</v>
          </cell>
          <cell r="Q1005">
            <v>4.2164000000000001</v>
          </cell>
        </row>
        <row r="1006">
          <cell r="K1006">
            <v>18.004999999999999</v>
          </cell>
          <cell r="Q1006">
            <v>4.2293000000000003</v>
          </cell>
        </row>
        <row r="1007">
          <cell r="K1007">
            <v>17.89</v>
          </cell>
          <cell r="Q1007">
            <v>4.2023000000000001</v>
          </cell>
        </row>
        <row r="1008">
          <cell r="K1008">
            <v>18.274999999999999</v>
          </cell>
          <cell r="Q1008">
            <v>4.2927</v>
          </cell>
        </row>
        <row r="1009">
          <cell r="K1009">
            <v>17.93</v>
          </cell>
          <cell r="Q1009">
            <v>4.2117000000000004</v>
          </cell>
        </row>
        <row r="1010">
          <cell r="K1010">
            <v>18.07</v>
          </cell>
          <cell r="Q1010">
            <v>4.2446000000000002</v>
          </cell>
        </row>
        <row r="1011">
          <cell r="K1011">
            <v>17.934999999999999</v>
          </cell>
          <cell r="Q1011">
            <v>4.2129000000000003</v>
          </cell>
        </row>
        <row r="1012">
          <cell r="K1012">
            <v>17.805</v>
          </cell>
          <cell r="Q1012">
            <v>4.0159000000000002</v>
          </cell>
        </row>
        <row r="1013">
          <cell r="K1013">
            <v>17.88</v>
          </cell>
          <cell r="Q1013">
            <v>4.0327999999999999</v>
          </cell>
        </row>
        <row r="1014">
          <cell r="K1014">
            <v>17.68</v>
          </cell>
          <cell r="Q1014">
            <v>3.9876999999999998</v>
          </cell>
        </row>
        <row r="1015">
          <cell r="K1015">
            <v>18.010000000000002</v>
          </cell>
          <cell r="Q1015">
            <v>4.0621999999999998</v>
          </cell>
        </row>
        <row r="1016">
          <cell r="K1016">
            <v>17.754999999999999</v>
          </cell>
          <cell r="Q1016">
            <v>4.0046999999999997</v>
          </cell>
        </row>
        <row r="1017">
          <cell r="K1017">
            <v>18.13</v>
          </cell>
          <cell r="Q1017">
            <v>4.0891999999999999</v>
          </cell>
        </row>
        <row r="1018">
          <cell r="K1018">
            <v>18.164999999999999</v>
          </cell>
          <cell r="Q1018">
            <v>4.0971000000000002</v>
          </cell>
        </row>
        <row r="1019">
          <cell r="K1019">
            <v>18.105</v>
          </cell>
          <cell r="Q1019">
            <v>4.0835999999999997</v>
          </cell>
        </row>
        <row r="1020">
          <cell r="K1020">
            <v>18.055</v>
          </cell>
          <cell r="Q1020">
            <v>4.0723000000000003</v>
          </cell>
        </row>
        <row r="1021">
          <cell r="K1021">
            <v>18.34</v>
          </cell>
          <cell r="Q1021">
            <v>4.1365999999999996</v>
          </cell>
        </row>
        <row r="1022">
          <cell r="K1022">
            <v>18.395</v>
          </cell>
          <cell r="Q1022">
            <v>4.149</v>
          </cell>
        </row>
        <row r="1023">
          <cell r="K1023">
            <v>18.864999999999998</v>
          </cell>
          <cell r="Q1023">
            <v>4.2549999999999999</v>
          </cell>
        </row>
        <row r="1024">
          <cell r="K1024">
            <v>18.77</v>
          </cell>
          <cell r="Q1024">
            <v>4.2336</v>
          </cell>
        </row>
        <row r="1025">
          <cell r="K1025">
            <v>18.364999999999998</v>
          </cell>
          <cell r="Q1025">
            <v>4.1421999999999999</v>
          </cell>
        </row>
        <row r="1026">
          <cell r="K1026">
            <v>19.195</v>
          </cell>
          <cell r="Q1026">
            <v>4.3293999999999997</v>
          </cell>
        </row>
        <row r="1027">
          <cell r="K1027">
            <v>19.55</v>
          </cell>
          <cell r="Q1027">
            <v>4.4095000000000004</v>
          </cell>
        </row>
        <row r="1028">
          <cell r="K1028">
            <v>19.555</v>
          </cell>
          <cell r="Q1028">
            <v>4.4105999999999996</v>
          </cell>
        </row>
        <row r="1029">
          <cell r="K1029">
            <v>19.77</v>
          </cell>
          <cell r="Q1029">
            <v>4.4591000000000003</v>
          </cell>
        </row>
        <row r="1030">
          <cell r="K1030">
            <v>19.805</v>
          </cell>
          <cell r="Q1030">
            <v>4.4669999999999996</v>
          </cell>
        </row>
        <row r="1031">
          <cell r="K1031">
            <v>19.73</v>
          </cell>
          <cell r="Q1031">
            <v>4.4500999999999999</v>
          </cell>
        </row>
        <row r="1032">
          <cell r="K1032">
            <v>19.93</v>
          </cell>
          <cell r="Q1032">
            <v>4.4951999999999996</v>
          </cell>
        </row>
        <row r="1033">
          <cell r="K1033">
            <v>19.835000000000001</v>
          </cell>
          <cell r="Q1033">
            <v>4.4737999999999998</v>
          </cell>
        </row>
        <row r="1034">
          <cell r="K1034">
            <v>20.12</v>
          </cell>
          <cell r="Q1034">
            <v>4.5381</v>
          </cell>
        </row>
        <row r="1035">
          <cell r="K1035">
            <v>20.164999999999999</v>
          </cell>
          <cell r="Q1035">
            <v>4.5481999999999996</v>
          </cell>
        </row>
        <row r="1036">
          <cell r="K1036">
            <v>19.905000000000001</v>
          </cell>
          <cell r="Q1036">
            <v>4.4896000000000003</v>
          </cell>
        </row>
        <row r="1037">
          <cell r="K1037">
            <v>19.82</v>
          </cell>
          <cell r="Q1037">
            <v>4.4703999999999997</v>
          </cell>
        </row>
        <row r="1038">
          <cell r="K1038">
            <v>19.475000000000001</v>
          </cell>
          <cell r="Q1038">
            <v>4.3925999999999998</v>
          </cell>
        </row>
        <row r="1039">
          <cell r="K1039">
            <v>19.414999999999999</v>
          </cell>
          <cell r="Q1039">
            <v>4.3791000000000002</v>
          </cell>
        </row>
        <row r="1040">
          <cell r="K1040">
            <v>19.254999999999999</v>
          </cell>
          <cell r="Q1040">
            <v>4.343</v>
          </cell>
        </row>
        <row r="1041">
          <cell r="K1041">
            <v>19.364999999999998</v>
          </cell>
          <cell r="Q1041">
            <v>4.3677999999999999</v>
          </cell>
        </row>
        <row r="1042">
          <cell r="K1042">
            <v>19.489999999999998</v>
          </cell>
          <cell r="Q1042">
            <v>4.3959999999999999</v>
          </cell>
        </row>
        <row r="1043">
          <cell r="K1043">
            <v>18.899999999999999</v>
          </cell>
          <cell r="Q1043">
            <v>4.2629000000000001</v>
          </cell>
        </row>
        <row r="1044">
          <cell r="K1044">
            <v>19</v>
          </cell>
          <cell r="Q1044">
            <v>4.2854999999999999</v>
          </cell>
        </row>
        <row r="1045">
          <cell r="K1045">
            <v>18.914999999999999</v>
          </cell>
          <cell r="Q1045">
            <v>4.2663000000000002</v>
          </cell>
        </row>
        <row r="1046">
          <cell r="K1046">
            <v>18.850000000000001</v>
          </cell>
          <cell r="Q1046">
            <v>4.2515999999999998</v>
          </cell>
        </row>
        <row r="1047">
          <cell r="K1047">
            <v>18.975000000000001</v>
          </cell>
          <cell r="Q1047">
            <v>4.2797999999999998</v>
          </cell>
        </row>
        <row r="1048">
          <cell r="K1048">
            <v>19.04</v>
          </cell>
          <cell r="Q1048">
            <v>4.2945000000000002</v>
          </cell>
        </row>
        <row r="1049">
          <cell r="K1049">
            <v>18.850000000000001</v>
          </cell>
          <cell r="Q1049">
            <v>4.2515999999999998</v>
          </cell>
        </row>
        <row r="1050">
          <cell r="K1050">
            <v>18.489999999999998</v>
          </cell>
          <cell r="Q1050">
            <v>4.1703999999999999</v>
          </cell>
        </row>
        <row r="1051">
          <cell r="K1051">
            <v>18.89</v>
          </cell>
          <cell r="Q1051">
            <v>4.2606999999999999</v>
          </cell>
        </row>
        <row r="1052">
          <cell r="K1052">
            <v>18.55</v>
          </cell>
          <cell r="Q1052">
            <v>4.1840000000000002</v>
          </cell>
        </row>
        <row r="1053">
          <cell r="K1053">
            <v>18.53</v>
          </cell>
          <cell r="Q1053">
            <v>4.1795</v>
          </cell>
        </row>
        <row r="1054">
          <cell r="K1054">
            <v>18.25</v>
          </cell>
          <cell r="Q1054">
            <v>4.1162999999999998</v>
          </cell>
        </row>
        <row r="1055">
          <cell r="K1055">
            <v>18.600000000000001</v>
          </cell>
          <cell r="Q1055">
            <v>4.1951999999999998</v>
          </cell>
        </row>
        <row r="1056">
          <cell r="K1056">
            <v>18.850000000000001</v>
          </cell>
          <cell r="Q1056">
            <v>4.2515999999999998</v>
          </cell>
        </row>
        <row r="1057">
          <cell r="K1057">
            <v>18.625</v>
          </cell>
          <cell r="Q1057">
            <v>4.2008999999999999</v>
          </cell>
        </row>
        <row r="1058">
          <cell r="K1058">
            <v>18.355</v>
          </cell>
          <cell r="Q1058">
            <v>4.1399999999999997</v>
          </cell>
        </row>
        <row r="1059">
          <cell r="K1059">
            <v>18.579999999999998</v>
          </cell>
          <cell r="Q1059">
            <v>4.1906999999999996</v>
          </cell>
        </row>
        <row r="1060">
          <cell r="K1060">
            <v>18.68</v>
          </cell>
          <cell r="Q1060">
            <v>4.2133000000000003</v>
          </cell>
        </row>
        <row r="1061">
          <cell r="K1061">
            <v>18.495000000000001</v>
          </cell>
          <cell r="Q1061">
            <v>4.1715999999999998</v>
          </cell>
        </row>
        <row r="1062">
          <cell r="K1062">
            <v>18.805</v>
          </cell>
          <cell r="Q1062">
            <v>4.2415000000000003</v>
          </cell>
        </row>
        <row r="1063">
          <cell r="K1063">
            <v>18.414999999999999</v>
          </cell>
          <cell r="Q1063">
            <v>4.1535000000000002</v>
          </cell>
        </row>
        <row r="1064">
          <cell r="K1064">
            <v>18.605</v>
          </cell>
          <cell r="Q1064">
            <v>4.1963999999999997</v>
          </cell>
        </row>
        <row r="1065">
          <cell r="K1065">
            <v>18.655000000000001</v>
          </cell>
          <cell r="Q1065">
            <v>4.2077</v>
          </cell>
        </row>
        <row r="1066">
          <cell r="K1066">
            <v>18.92625</v>
          </cell>
          <cell r="Q1066">
            <v>4.2687999999999997</v>
          </cell>
        </row>
        <row r="1067">
          <cell r="K1067">
            <v>18.594999999999999</v>
          </cell>
          <cell r="Q1067">
            <v>4.1940999999999997</v>
          </cell>
        </row>
        <row r="1068">
          <cell r="K1068">
            <v>18.594999999999999</v>
          </cell>
          <cell r="Q1068">
            <v>4.1940999999999997</v>
          </cell>
        </row>
        <row r="1069">
          <cell r="K1069">
            <v>18.28</v>
          </cell>
          <cell r="Q1069">
            <v>4.1231</v>
          </cell>
        </row>
        <row r="1070">
          <cell r="K1070">
            <v>18.170000000000002</v>
          </cell>
          <cell r="Q1070">
            <v>4.0983000000000001</v>
          </cell>
        </row>
        <row r="1071">
          <cell r="K1071">
            <v>18.13</v>
          </cell>
          <cell r="Q1071">
            <v>4.0891999999999999</v>
          </cell>
        </row>
        <row r="1072">
          <cell r="K1072">
            <v>18.204999999999998</v>
          </cell>
          <cell r="Q1072">
            <v>4.1062000000000003</v>
          </cell>
        </row>
        <row r="1073">
          <cell r="K1073">
            <v>18.11</v>
          </cell>
          <cell r="Q1073">
            <v>4.0846999999999998</v>
          </cell>
        </row>
        <row r="1074">
          <cell r="K1074">
            <v>18.2</v>
          </cell>
          <cell r="Q1074">
            <v>4.1050000000000004</v>
          </cell>
        </row>
        <row r="1075">
          <cell r="K1075">
            <v>18.13</v>
          </cell>
          <cell r="Q1075">
            <v>4.0891999999999999</v>
          </cell>
        </row>
        <row r="1076">
          <cell r="K1076">
            <v>18.12</v>
          </cell>
          <cell r="Q1076">
            <v>3.9859</v>
          </cell>
        </row>
        <row r="1077">
          <cell r="K1077">
            <v>18.29</v>
          </cell>
          <cell r="Q1077">
            <v>4.0232999999999999</v>
          </cell>
        </row>
        <row r="1078">
          <cell r="K1078">
            <v>18.495000000000001</v>
          </cell>
          <cell r="Q1078">
            <v>4.0683999999999996</v>
          </cell>
        </row>
        <row r="1079">
          <cell r="K1079">
            <v>18.765000000000001</v>
          </cell>
          <cell r="Q1079">
            <v>4.1277999999999997</v>
          </cell>
        </row>
        <row r="1080">
          <cell r="K1080">
            <v>18.754999999999999</v>
          </cell>
          <cell r="Q1080">
            <v>4.1256000000000004</v>
          </cell>
        </row>
        <row r="1081">
          <cell r="K1081">
            <v>18.75</v>
          </cell>
          <cell r="Q1081">
            <v>4.1245000000000003</v>
          </cell>
        </row>
        <row r="1082">
          <cell r="K1082">
            <v>18.329999999999998</v>
          </cell>
          <cell r="Q1082">
            <v>4.0320999999999998</v>
          </cell>
        </row>
        <row r="1083">
          <cell r="K1083">
            <v>18.585000000000001</v>
          </cell>
          <cell r="Q1083">
            <v>4.0881999999999996</v>
          </cell>
        </row>
        <row r="1084">
          <cell r="K1084">
            <v>18.91</v>
          </cell>
          <cell r="Q1084">
            <v>4.1597</v>
          </cell>
        </row>
        <row r="1085">
          <cell r="K1085">
            <v>19.059999999999999</v>
          </cell>
          <cell r="Q1085">
            <v>4.1925999999999997</v>
          </cell>
        </row>
        <row r="1086">
          <cell r="K1086">
            <v>19.11</v>
          </cell>
          <cell r="Q1086">
            <v>4.2035999999999998</v>
          </cell>
        </row>
        <row r="1087">
          <cell r="K1087">
            <v>19.350000000000001</v>
          </cell>
          <cell r="Q1087">
            <v>4.2564000000000002</v>
          </cell>
        </row>
        <row r="1088">
          <cell r="K1088">
            <v>19.074999999999999</v>
          </cell>
          <cell r="Q1088">
            <v>4.1959</v>
          </cell>
        </row>
        <row r="1089">
          <cell r="K1089">
            <v>19.085000000000001</v>
          </cell>
          <cell r="Q1089">
            <v>4.1981000000000002</v>
          </cell>
        </row>
        <row r="1090">
          <cell r="K1090">
            <v>19.094999999999999</v>
          </cell>
          <cell r="Q1090">
            <v>4.2003000000000004</v>
          </cell>
        </row>
        <row r="1091">
          <cell r="K1091">
            <v>19.155000000000001</v>
          </cell>
          <cell r="Q1091">
            <v>4.2134999999999998</v>
          </cell>
        </row>
        <row r="1092">
          <cell r="K1092">
            <v>19.079999999999998</v>
          </cell>
          <cell r="Q1092">
            <v>4.1970000000000001</v>
          </cell>
        </row>
        <row r="1093">
          <cell r="K1093">
            <v>19.829999999999998</v>
          </cell>
          <cell r="Q1093">
            <v>4.3620000000000001</v>
          </cell>
        </row>
        <row r="1094">
          <cell r="K1094">
            <v>19.47</v>
          </cell>
          <cell r="Q1094">
            <v>4.2827999999999999</v>
          </cell>
        </row>
        <row r="1095">
          <cell r="K1095">
            <v>19.105</v>
          </cell>
          <cell r="Q1095">
            <v>4.2024999999999997</v>
          </cell>
        </row>
        <row r="1096">
          <cell r="K1096">
            <v>19.190000000000001</v>
          </cell>
          <cell r="Q1096">
            <v>4.2211999999999996</v>
          </cell>
        </row>
        <row r="1097">
          <cell r="K1097">
            <v>19.25</v>
          </cell>
          <cell r="Q1097">
            <v>4.2343999999999999</v>
          </cell>
        </row>
        <row r="1098">
          <cell r="K1098">
            <v>19.73</v>
          </cell>
          <cell r="Q1098">
            <v>4.34</v>
          </cell>
        </row>
        <row r="1099">
          <cell r="K1099">
            <v>19.364999999999998</v>
          </cell>
          <cell r="Q1099">
            <v>4.2596999999999996</v>
          </cell>
        </row>
        <row r="1100">
          <cell r="K1100">
            <v>19.395</v>
          </cell>
          <cell r="Q1100">
            <v>4.2663000000000002</v>
          </cell>
        </row>
        <row r="1101">
          <cell r="K1101">
            <v>19.190000000000001</v>
          </cell>
          <cell r="Q1101">
            <v>4.2211999999999996</v>
          </cell>
        </row>
        <row r="1102">
          <cell r="K1102">
            <v>19.395</v>
          </cell>
          <cell r="Q1102">
            <v>4.2663000000000002</v>
          </cell>
        </row>
        <row r="1103">
          <cell r="K1103">
            <v>19.092500000000001</v>
          </cell>
          <cell r="Q1103">
            <v>4.1997999999999998</v>
          </cell>
        </row>
        <row r="1104">
          <cell r="K1104">
            <v>19.175000000000001</v>
          </cell>
          <cell r="Q1104">
            <v>4.2179000000000002</v>
          </cell>
        </row>
        <row r="1105">
          <cell r="K1105">
            <v>19.196251</v>
          </cell>
          <cell r="Q1105">
            <v>4.2225999999999999</v>
          </cell>
        </row>
        <row r="1106">
          <cell r="K1106">
            <v>19.28</v>
          </cell>
          <cell r="Q1106">
            <v>4.2409999999999997</v>
          </cell>
        </row>
        <row r="1107">
          <cell r="K1107">
            <v>19.495000000000001</v>
          </cell>
          <cell r="Q1107">
            <v>4.2882999999999996</v>
          </cell>
        </row>
        <row r="1108">
          <cell r="K1108">
            <v>19.695</v>
          </cell>
          <cell r="Q1108">
            <v>4.3323</v>
          </cell>
        </row>
        <row r="1109">
          <cell r="K1109">
            <v>19.645</v>
          </cell>
          <cell r="Q1109">
            <v>4.3212999999999999</v>
          </cell>
        </row>
        <row r="1110">
          <cell r="K1110">
            <v>19.649999999999999</v>
          </cell>
          <cell r="Q1110">
            <v>4.3224</v>
          </cell>
        </row>
        <row r="1111">
          <cell r="K1111">
            <v>19.254999999999999</v>
          </cell>
          <cell r="Q1111">
            <v>4.2355</v>
          </cell>
        </row>
        <row r="1112">
          <cell r="K1112">
            <v>19.010000000000002</v>
          </cell>
          <cell r="Q1112">
            <v>4.1816000000000004</v>
          </cell>
        </row>
        <row r="1113">
          <cell r="K1113">
            <v>19.39</v>
          </cell>
          <cell r="Q1113">
            <v>4.2652000000000001</v>
          </cell>
        </row>
        <row r="1114">
          <cell r="K1114">
            <v>19.504999999999999</v>
          </cell>
          <cell r="Q1114">
            <v>4.2904999999999998</v>
          </cell>
        </row>
        <row r="1115">
          <cell r="K1115">
            <v>19.489999999999998</v>
          </cell>
          <cell r="Q1115">
            <v>4.2872000000000003</v>
          </cell>
        </row>
        <row r="1116">
          <cell r="K1116">
            <v>19.278749000000001</v>
          </cell>
          <cell r="Q1116">
            <v>4.2408000000000001</v>
          </cell>
        </row>
        <row r="1117">
          <cell r="K1117">
            <v>19.515000000000001</v>
          </cell>
          <cell r="Q1117">
            <v>4.2927</v>
          </cell>
        </row>
        <row r="1118">
          <cell r="K1118">
            <v>19.995000000000001</v>
          </cell>
          <cell r="Q1118">
            <v>4.3982999999999999</v>
          </cell>
        </row>
        <row r="1119">
          <cell r="K1119">
            <v>20.355</v>
          </cell>
          <cell r="Q1119">
            <v>4.4775</v>
          </cell>
        </row>
        <row r="1120">
          <cell r="K1120">
            <v>20.53</v>
          </cell>
          <cell r="Q1120">
            <v>4.516</v>
          </cell>
        </row>
        <row r="1121">
          <cell r="K1121">
            <v>20.625</v>
          </cell>
          <cell r="Q1121">
            <v>4.5369000000000002</v>
          </cell>
        </row>
        <row r="1122">
          <cell r="K1122">
            <v>20.824999999999999</v>
          </cell>
          <cell r="Q1122">
            <v>4.5808999999999997</v>
          </cell>
        </row>
        <row r="1123">
          <cell r="K1123">
            <v>20.491249</v>
          </cell>
          <cell r="Q1123">
            <v>4.5075000000000003</v>
          </cell>
        </row>
        <row r="1124">
          <cell r="K1124">
            <v>20.414999999999999</v>
          </cell>
          <cell r="Q1124">
            <v>4.4907000000000004</v>
          </cell>
        </row>
        <row r="1125">
          <cell r="K1125">
            <v>20.38</v>
          </cell>
          <cell r="Q1125">
            <v>4.4829999999999997</v>
          </cell>
        </row>
        <row r="1126">
          <cell r="K1126">
            <v>19.895</v>
          </cell>
          <cell r="Q1126">
            <v>4.3762999999999996</v>
          </cell>
        </row>
        <row r="1127">
          <cell r="K1127">
            <v>19.920000000000002</v>
          </cell>
          <cell r="Q1127">
            <v>4.3818000000000001</v>
          </cell>
        </row>
        <row r="1128">
          <cell r="K1128">
            <v>20.155000000000001</v>
          </cell>
          <cell r="Q1128">
            <v>4.4335000000000004</v>
          </cell>
        </row>
        <row r="1129">
          <cell r="K1129">
            <v>20.074999999999999</v>
          </cell>
          <cell r="Q1129">
            <v>4.4158999999999997</v>
          </cell>
        </row>
        <row r="1130">
          <cell r="K1130">
            <v>20.13</v>
          </cell>
          <cell r="Q1130">
            <v>4.4279999999999999</v>
          </cell>
        </row>
        <row r="1131">
          <cell r="K1131">
            <v>20.22</v>
          </cell>
          <cell r="Q1131">
            <v>4.4478</v>
          </cell>
        </row>
        <row r="1132">
          <cell r="K1132">
            <v>20.66</v>
          </cell>
          <cell r="Q1132">
            <v>4.5446</v>
          </cell>
        </row>
        <row r="1133">
          <cell r="K1133">
            <v>21.02</v>
          </cell>
          <cell r="Q1133">
            <v>4.6238000000000001</v>
          </cell>
        </row>
        <row r="1134">
          <cell r="K1134">
            <v>21.04</v>
          </cell>
          <cell r="Q1134">
            <v>4.6281999999999996</v>
          </cell>
        </row>
        <row r="1135">
          <cell r="K1135">
            <v>20.864999999999998</v>
          </cell>
          <cell r="Q1135">
            <v>4.5896999999999997</v>
          </cell>
        </row>
        <row r="1136">
          <cell r="K1136">
            <v>21.024999999999999</v>
          </cell>
          <cell r="Q1136">
            <v>4.6249000000000002</v>
          </cell>
        </row>
        <row r="1137">
          <cell r="K1137">
            <v>21.254999999999999</v>
          </cell>
          <cell r="Q1137">
            <v>4.6755000000000004</v>
          </cell>
        </row>
        <row r="1138">
          <cell r="K1138">
            <v>21.234999999999999</v>
          </cell>
          <cell r="Q1138">
            <v>4.6081000000000003</v>
          </cell>
        </row>
        <row r="1139">
          <cell r="K1139">
            <v>21.33</v>
          </cell>
          <cell r="Q1139">
            <v>4.6287000000000003</v>
          </cell>
        </row>
        <row r="1140">
          <cell r="K1140">
            <v>21.405000000000001</v>
          </cell>
          <cell r="Q1140">
            <v>4.6449999999999996</v>
          </cell>
        </row>
        <row r="1141">
          <cell r="K1141">
            <v>20.92</v>
          </cell>
          <cell r="Q1141">
            <v>4.5396999999999998</v>
          </cell>
        </row>
        <row r="1142">
          <cell r="K1142">
            <v>20.864999999999998</v>
          </cell>
          <cell r="Q1142">
            <v>4.5278</v>
          </cell>
        </row>
        <row r="1143">
          <cell r="K1143">
            <v>20.75</v>
          </cell>
          <cell r="Q1143">
            <v>4.5027999999999997</v>
          </cell>
        </row>
        <row r="1144">
          <cell r="K1144">
            <v>20.625</v>
          </cell>
          <cell r="Q1144">
            <v>4.4756999999999998</v>
          </cell>
        </row>
        <row r="1145">
          <cell r="K1145">
            <v>20.614999999999998</v>
          </cell>
          <cell r="Q1145">
            <v>4.4734999999999996</v>
          </cell>
        </row>
        <row r="1146">
          <cell r="K1146">
            <v>20.57</v>
          </cell>
          <cell r="Q1146">
            <v>4.4638</v>
          </cell>
        </row>
        <row r="1147">
          <cell r="K1147">
            <v>20.675000000000001</v>
          </cell>
          <cell r="Q1147">
            <v>4.4866000000000001</v>
          </cell>
        </row>
        <row r="1148">
          <cell r="K1148">
            <v>20.925000000000001</v>
          </cell>
          <cell r="Q1148">
            <v>4.5407999999999999</v>
          </cell>
        </row>
        <row r="1149">
          <cell r="K1149">
            <v>20.85</v>
          </cell>
          <cell r="Q1149">
            <v>4.5244999999999997</v>
          </cell>
        </row>
        <row r="1150">
          <cell r="K1150">
            <v>20.16</v>
          </cell>
          <cell r="Q1150">
            <v>4.3747999999999996</v>
          </cell>
        </row>
        <row r="1151">
          <cell r="K1151">
            <v>20.315000000000001</v>
          </cell>
          <cell r="Q1151">
            <v>4.4084000000000003</v>
          </cell>
        </row>
        <row r="1152">
          <cell r="K1152">
            <v>20.39</v>
          </cell>
          <cell r="Q1152">
            <v>4.4246999999999996</v>
          </cell>
        </row>
        <row r="1153">
          <cell r="K1153">
            <v>19.53</v>
          </cell>
          <cell r="Q1153">
            <v>4.2381000000000002</v>
          </cell>
        </row>
        <row r="1154">
          <cell r="K1154">
            <v>19.600000000000001</v>
          </cell>
          <cell r="Q1154">
            <v>4.2533000000000003</v>
          </cell>
        </row>
        <row r="1155">
          <cell r="K1155">
            <v>19.760000000000002</v>
          </cell>
          <cell r="Q1155">
            <v>4.2880000000000003</v>
          </cell>
        </row>
        <row r="1156">
          <cell r="K1156">
            <v>19.945</v>
          </cell>
          <cell r="Q1156">
            <v>4.3281000000000001</v>
          </cell>
        </row>
        <row r="1157">
          <cell r="K1157">
            <v>19.675000000000001</v>
          </cell>
          <cell r="Q1157">
            <v>4.2695999999999996</v>
          </cell>
        </row>
        <row r="1158">
          <cell r="K1158">
            <v>19.420000000000002</v>
          </cell>
          <cell r="Q1158">
            <v>4.2141999999999999</v>
          </cell>
        </row>
        <row r="1159">
          <cell r="K1159">
            <v>20.335000000000001</v>
          </cell>
          <cell r="Q1159">
            <v>4.4127999999999998</v>
          </cell>
        </row>
        <row r="1160">
          <cell r="K1160">
            <v>20.83</v>
          </cell>
          <cell r="Q1160">
            <v>4.5202</v>
          </cell>
        </row>
        <row r="1161">
          <cell r="K1161">
            <v>20.664999999999999</v>
          </cell>
          <cell r="Q1161">
            <v>4.4843999999999999</v>
          </cell>
        </row>
        <row r="1162">
          <cell r="K1162">
            <v>20.309999999999999</v>
          </cell>
          <cell r="Q1162">
            <v>4.4074</v>
          </cell>
        </row>
        <row r="1163">
          <cell r="K1163">
            <v>20.504999999999999</v>
          </cell>
          <cell r="Q1163">
            <v>4.4497</v>
          </cell>
        </row>
        <row r="1164">
          <cell r="K1164">
            <v>20.62</v>
          </cell>
          <cell r="Q1164">
            <v>4.4745999999999997</v>
          </cell>
        </row>
        <row r="1165">
          <cell r="K1165">
            <v>20.52</v>
          </cell>
          <cell r="Q1165">
            <v>4.4528999999999996</v>
          </cell>
        </row>
        <row r="1166">
          <cell r="K1166">
            <v>20.385000000000002</v>
          </cell>
          <cell r="Q1166">
            <v>4.4236000000000004</v>
          </cell>
        </row>
        <row r="1167">
          <cell r="K1167">
            <v>20.645</v>
          </cell>
          <cell r="Q1167">
            <v>4.4800000000000004</v>
          </cell>
        </row>
        <row r="1168">
          <cell r="K1168">
            <v>20.6</v>
          </cell>
          <cell r="Q1168">
            <v>4.4702999999999999</v>
          </cell>
        </row>
        <row r="1169">
          <cell r="K1169">
            <v>20.28</v>
          </cell>
          <cell r="Q1169">
            <v>4.4008000000000003</v>
          </cell>
        </row>
        <row r="1170">
          <cell r="K1170">
            <v>20.234999999999999</v>
          </cell>
          <cell r="Q1170">
            <v>4.3910999999999998</v>
          </cell>
        </row>
        <row r="1171">
          <cell r="K1171">
            <v>20.170000000000002</v>
          </cell>
          <cell r="Q1171">
            <v>4.3769999999999998</v>
          </cell>
        </row>
        <row r="1172">
          <cell r="K1172">
            <v>20.092500000000001</v>
          </cell>
          <cell r="Q1172">
            <v>4.3601999999999999</v>
          </cell>
        </row>
        <row r="1173">
          <cell r="K1173">
            <v>20.49</v>
          </cell>
          <cell r="Q1173">
            <v>4.4463999999999997</v>
          </cell>
        </row>
        <row r="1174">
          <cell r="K1174">
            <v>20.215</v>
          </cell>
          <cell r="Q1174">
            <v>4.3867000000000003</v>
          </cell>
        </row>
        <row r="1175">
          <cell r="K1175">
            <v>20.21</v>
          </cell>
          <cell r="Q1175">
            <v>4.3856000000000002</v>
          </cell>
        </row>
        <row r="1176">
          <cell r="K1176">
            <v>20.239999999999998</v>
          </cell>
          <cell r="Q1176">
            <v>4.3921999999999999</v>
          </cell>
        </row>
        <row r="1177">
          <cell r="K1177">
            <v>20.45</v>
          </cell>
          <cell r="Q1177">
            <v>4.4377000000000004</v>
          </cell>
        </row>
        <row r="1178">
          <cell r="K1178">
            <v>20.594999999999999</v>
          </cell>
          <cell r="Q1178">
            <v>4.4691999999999998</v>
          </cell>
        </row>
        <row r="1179">
          <cell r="K1179">
            <v>20.87</v>
          </cell>
          <cell r="Q1179">
            <v>4.5289000000000001</v>
          </cell>
        </row>
        <row r="1180">
          <cell r="K1180">
            <v>20.639500000000002</v>
          </cell>
          <cell r="Q1180">
            <v>4.4789000000000003</v>
          </cell>
        </row>
        <row r="1181">
          <cell r="K1181">
            <v>20.7075</v>
          </cell>
          <cell r="Q1181">
            <v>4.4935999999999998</v>
          </cell>
        </row>
        <row r="1182">
          <cell r="K1182">
            <v>20.524999999999999</v>
          </cell>
          <cell r="Q1182">
            <v>4.4539999999999997</v>
          </cell>
        </row>
        <row r="1183">
          <cell r="K1183">
            <v>20.454999999999998</v>
          </cell>
          <cell r="Q1183">
            <v>4.4387999999999996</v>
          </cell>
        </row>
        <row r="1184">
          <cell r="K1184">
            <v>20.515000000000001</v>
          </cell>
          <cell r="Q1184">
            <v>4.4518000000000004</v>
          </cell>
        </row>
        <row r="1185">
          <cell r="K1185">
            <v>20.574999999999999</v>
          </cell>
          <cell r="Q1185">
            <v>4.4649000000000001</v>
          </cell>
        </row>
        <row r="1186">
          <cell r="K1186">
            <v>20.58</v>
          </cell>
          <cell r="Q1186">
            <v>4.4659000000000004</v>
          </cell>
        </row>
        <row r="1187">
          <cell r="K1187">
            <v>20.114999999999998</v>
          </cell>
          <cell r="Q1187">
            <v>4.3650000000000002</v>
          </cell>
        </row>
        <row r="1188">
          <cell r="K1188">
            <v>19.98</v>
          </cell>
          <cell r="Q1188">
            <v>4.3357000000000001</v>
          </cell>
        </row>
        <row r="1189">
          <cell r="K1189">
            <v>19.89</v>
          </cell>
          <cell r="Q1189">
            <v>4.3162000000000003</v>
          </cell>
        </row>
        <row r="1190">
          <cell r="K1190">
            <v>19.824999999999999</v>
          </cell>
          <cell r="Q1190">
            <v>4.3021000000000003</v>
          </cell>
        </row>
        <row r="1191">
          <cell r="K1191">
            <v>19.824999999999999</v>
          </cell>
          <cell r="Q1191">
            <v>4.3021000000000003</v>
          </cell>
        </row>
        <row r="1192">
          <cell r="K1192">
            <v>19.767499999999998</v>
          </cell>
          <cell r="Q1192">
            <v>4.2896000000000001</v>
          </cell>
        </row>
        <row r="1193">
          <cell r="K1193">
            <v>20.05</v>
          </cell>
          <cell r="Q1193">
            <v>4.3509000000000002</v>
          </cell>
        </row>
        <row r="1194">
          <cell r="K1194">
            <v>19.95</v>
          </cell>
          <cell r="Q1194">
            <v>4.3292000000000002</v>
          </cell>
        </row>
        <row r="1195">
          <cell r="K1195">
            <v>20.024999999999999</v>
          </cell>
          <cell r="Q1195">
            <v>4.3455000000000004</v>
          </cell>
        </row>
        <row r="1196">
          <cell r="K1196">
            <v>20.065000000000001</v>
          </cell>
          <cell r="Q1196">
            <v>4.3541999999999996</v>
          </cell>
        </row>
        <row r="1197">
          <cell r="K1197">
            <v>19.855</v>
          </cell>
          <cell r="Q1197">
            <v>4.3086000000000002</v>
          </cell>
        </row>
        <row r="1198">
          <cell r="K1198">
            <v>20.09</v>
          </cell>
          <cell r="Q1198">
            <v>4.3596000000000004</v>
          </cell>
        </row>
        <row r="1199">
          <cell r="K1199">
            <v>20.475000000000001</v>
          </cell>
          <cell r="Q1199">
            <v>4.4432</v>
          </cell>
        </row>
        <row r="1200">
          <cell r="K1200">
            <v>20.695</v>
          </cell>
          <cell r="Q1200">
            <v>4.4908999999999999</v>
          </cell>
        </row>
        <row r="1201">
          <cell r="K1201">
            <v>20.704999999999998</v>
          </cell>
          <cell r="Q1201">
            <v>4.2483000000000004</v>
          </cell>
        </row>
        <row r="1202">
          <cell r="K1202">
            <v>20.975000000000001</v>
          </cell>
          <cell r="Q1202">
            <v>4.3037000000000001</v>
          </cell>
        </row>
        <row r="1203">
          <cell r="K1203">
            <v>20.785</v>
          </cell>
          <cell r="Q1203">
            <v>4.2648000000000001</v>
          </cell>
        </row>
        <row r="1204">
          <cell r="K1204">
            <v>21.125</v>
          </cell>
          <cell r="Q1204">
            <v>4.3345000000000002</v>
          </cell>
        </row>
        <row r="1205">
          <cell r="K1205">
            <v>21.344999999999999</v>
          </cell>
          <cell r="Q1205">
            <v>4.3796999999999997</v>
          </cell>
        </row>
        <row r="1206">
          <cell r="K1206">
            <v>21.22</v>
          </cell>
          <cell r="Q1206">
            <v>4.3540000000000001</v>
          </cell>
        </row>
        <row r="1207">
          <cell r="K1207">
            <v>20.635000000000002</v>
          </cell>
          <cell r="Q1207">
            <v>4.234</v>
          </cell>
        </row>
        <row r="1208">
          <cell r="K1208">
            <v>20.774999999999999</v>
          </cell>
          <cell r="Q1208">
            <v>4.2626999999999997</v>
          </cell>
        </row>
        <row r="1209">
          <cell r="K1209">
            <v>20.805</v>
          </cell>
          <cell r="Q1209">
            <v>4.2689000000000004</v>
          </cell>
        </row>
        <row r="1210">
          <cell r="K1210">
            <v>20.635000000000002</v>
          </cell>
          <cell r="Q1210">
            <v>4.234</v>
          </cell>
        </row>
        <row r="1211">
          <cell r="K1211">
            <v>20.5</v>
          </cell>
          <cell r="Q1211">
            <v>4.2062999999999997</v>
          </cell>
        </row>
        <row r="1212">
          <cell r="K1212">
            <v>20.405000000000001</v>
          </cell>
          <cell r="Q1212">
            <v>4.1867999999999999</v>
          </cell>
        </row>
        <row r="1213">
          <cell r="K1213">
            <v>20.8475</v>
          </cell>
          <cell r="Q1213">
            <v>4.2775999999999996</v>
          </cell>
        </row>
        <row r="1214">
          <cell r="K1214">
            <v>20.895</v>
          </cell>
          <cell r="Q1214">
            <v>4.2873000000000001</v>
          </cell>
        </row>
        <row r="1215">
          <cell r="K1215">
            <v>21.49</v>
          </cell>
          <cell r="Q1215">
            <v>4.4093999999999998</v>
          </cell>
        </row>
        <row r="1216">
          <cell r="K1216">
            <v>21.605</v>
          </cell>
          <cell r="Q1216">
            <v>4.4329999999999998</v>
          </cell>
        </row>
        <row r="1217">
          <cell r="K1217">
            <v>21.32</v>
          </cell>
          <cell r="Q1217">
            <v>4.3745000000000003</v>
          </cell>
        </row>
        <row r="1218">
          <cell r="K1218">
            <v>21.08</v>
          </cell>
          <cell r="Q1218">
            <v>4.3253000000000004</v>
          </cell>
        </row>
        <row r="1219">
          <cell r="K1219">
            <v>21.484999999999999</v>
          </cell>
          <cell r="Q1219">
            <v>4.4084000000000003</v>
          </cell>
        </row>
        <row r="1220">
          <cell r="K1220">
            <v>21.585000000000001</v>
          </cell>
          <cell r="Q1220">
            <v>4.4288999999999996</v>
          </cell>
        </row>
        <row r="1221">
          <cell r="K1221">
            <v>21.18</v>
          </cell>
          <cell r="Q1221">
            <v>4.3457999999999997</v>
          </cell>
        </row>
        <row r="1222">
          <cell r="K1222">
            <v>20.76</v>
          </cell>
          <cell r="Q1222">
            <v>4.2595999999999998</v>
          </cell>
        </row>
        <row r="1223">
          <cell r="K1223">
            <v>20.21</v>
          </cell>
          <cell r="Q1223">
            <v>4.1467999999999998</v>
          </cell>
        </row>
        <row r="1224">
          <cell r="K1224">
            <v>19.864999999999998</v>
          </cell>
          <cell r="Q1224">
            <v>4.0759999999999996</v>
          </cell>
        </row>
        <row r="1225">
          <cell r="K1225">
            <v>18.715</v>
          </cell>
          <cell r="Q1225">
            <v>3.84</v>
          </cell>
        </row>
        <row r="1226">
          <cell r="K1226">
            <v>18.88</v>
          </cell>
          <cell r="Q1226">
            <v>3.8738999999999999</v>
          </cell>
        </row>
        <row r="1227">
          <cell r="K1227">
            <v>18.41</v>
          </cell>
          <cell r="Q1227">
            <v>3.7774000000000001</v>
          </cell>
        </row>
        <row r="1228">
          <cell r="K1228">
            <v>19.07</v>
          </cell>
          <cell r="Q1228">
            <v>3.9129</v>
          </cell>
        </row>
        <row r="1229">
          <cell r="K1229">
            <v>17.670000000000002</v>
          </cell>
          <cell r="Q1229">
            <v>3.6255999999999999</v>
          </cell>
        </row>
        <row r="1230">
          <cell r="K1230">
            <v>18.434999999999999</v>
          </cell>
          <cell r="Q1230">
            <v>3.7826</v>
          </cell>
        </row>
        <row r="1231">
          <cell r="K1231">
            <v>18.715</v>
          </cell>
          <cell r="Q1231">
            <v>3.84</v>
          </cell>
        </row>
        <row r="1232">
          <cell r="K1232">
            <v>18.635000000000002</v>
          </cell>
          <cell r="Q1232">
            <v>3.8235999999999999</v>
          </cell>
        </row>
        <row r="1233">
          <cell r="K1233">
            <v>19.425000000000001</v>
          </cell>
          <cell r="Q1233">
            <v>3.9857</v>
          </cell>
        </row>
        <row r="1234">
          <cell r="K1234">
            <v>19.225000000000001</v>
          </cell>
          <cell r="Q1234">
            <v>3.9447000000000001</v>
          </cell>
        </row>
        <row r="1235">
          <cell r="K1235">
            <v>18.642499999999998</v>
          </cell>
          <cell r="Q1235">
            <v>3.8250999999999999</v>
          </cell>
        </row>
        <row r="1236">
          <cell r="K1236">
            <v>18.600000000000001</v>
          </cell>
          <cell r="Q1236">
            <v>3.8163999999999998</v>
          </cell>
        </row>
        <row r="1237">
          <cell r="K1237">
            <v>18.920000000000002</v>
          </cell>
          <cell r="Q1237">
            <v>3.8820999999999999</v>
          </cell>
        </row>
        <row r="1238">
          <cell r="K1238">
            <v>19.52</v>
          </cell>
          <cell r="Q1238">
            <v>4.0052000000000003</v>
          </cell>
        </row>
        <row r="1239">
          <cell r="K1239">
            <v>19.074999999999999</v>
          </cell>
          <cell r="Q1239">
            <v>3.9138999999999999</v>
          </cell>
        </row>
        <row r="1240">
          <cell r="K1240">
            <v>19.03</v>
          </cell>
          <cell r="Q1240">
            <v>3.9047000000000001</v>
          </cell>
        </row>
        <row r="1241">
          <cell r="K1241">
            <v>19.364999999999998</v>
          </cell>
          <cell r="Q1241">
            <v>3.9733999999999998</v>
          </cell>
        </row>
        <row r="1242">
          <cell r="K1242">
            <v>19.895</v>
          </cell>
          <cell r="Q1242">
            <v>4.0820999999999996</v>
          </cell>
        </row>
        <row r="1243">
          <cell r="K1243">
            <v>20.05</v>
          </cell>
          <cell r="Q1243">
            <v>4.1139000000000001</v>
          </cell>
        </row>
        <row r="1244">
          <cell r="K1244">
            <v>19.942499000000002</v>
          </cell>
          <cell r="Q1244">
            <v>4.0918999999999999</v>
          </cell>
        </row>
        <row r="1245">
          <cell r="K1245">
            <v>19.785</v>
          </cell>
          <cell r="Q1245">
            <v>4.0595999999999997</v>
          </cell>
        </row>
        <row r="1246">
          <cell r="K1246">
            <v>19.41</v>
          </cell>
          <cell r="Q1246">
            <v>3.9826000000000001</v>
          </cell>
        </row>
        <row r="1247">
          <cell r="K1247">
            <v>19.32</v>
          </cell>
          <cell r="Q1247">
            <v>3.9641999999999999</v>
          </cell>
        </row>
        <row r="1248">
          <cell r="K1248">
            <v>19.899999999999999</v>
          </cell>
          <cell r="Q1248">
            <v>4.0831999999999997</v>
          </cell>
        </row>
        <row r="1249">
          <cell r="K1249">
            <v>19.754999999999999</v>
          </cell>
          <cell r="Q1249">
            <v>4.0533999999999999</v>
          </cell>
        </row>
        <row r="1250">
          <cell r="K1250">
            <v>18.907499999999999</v>
          </cell>
          <cell r="Q1250">
            <v>3.8795000000000002</v>
          </cell>
        </row>
        <row r="1251">
          <cell r="K1251">
            <v>18.989999999999998</v>
          </cell>
          <cell r="Q1251">
            <v>3.8963999999999999</v>
          </cell>
        </row>
        <row r="1252">
          <cell r="K1252">
            <v>19.105</v>
          </cell>
          <cell r="Q1252">
            <v>3.92</v>
          </cell>
        </row>
        <row r="1253">
          <cell r="K1253">
            <v>19.690000000000001</v>
          </cell>
          <cell r="Q1253">
            <v>4.0400999999999998</v>
          </cell>
        </row>
        <row r="1254">
          <cell r="K1254">
            <v>19.91</v>
          </cell>
          <cell r="Q1254">
            <v>4.0852000000000004</v>
          </cell>
        </row>
        <row r="1255">
          <cell r="K1255">
            <v>20.204999999999998</v>
          </cell>
          <cell r="Q1255">
            <v>4.1456999999999997</v>
          </cell>
        </row>
        <row r="1256">
          <cell r="K1256">
            <v>20.024999999999999</v>
          </cell>
          <cell r="Q1256">
            <v>4.1087999999999996</v>
          </cell>
        </row>
        <row r="1257">
          <cell r="K1257">
            <v>20.420000000000002</v>
          </cell>
          <cell r="Q1257">
            <v>4.1898999999999997</v>
          </cell>
        </row>
        <row r="1258">
          <cell r="K1258">
            <v>19.835000000000001</v>
          </cell>
          <cell r="Q1258">
            <v>4.0697999999999999</v>
          </cell>
        </row>
        <row r="1259">
          <cell r="K1259">
            <v>19.170000000000002</v>
          </cell>
          <cell r="Q1259">
            <v>3.9333999999999998</v>
          </cell>
        </row>
        <row r="1260">
          <cell r="K1260">
            <v>19.215</v>
          </cell>
          <cell r="Q1260">
            <v>3.9426000000000001</v>
          </cell>
        </row>
        <row r="1261">
          <cell r="K1261">
            <v>19.774999999999999</v>
          </cell>
          <cell r="Q1261">
            <v>4.0575000000000001</v>
          </cell>
        </row>
        <row r="1262">
          <cell r="K1262">
            <v>20.024999999999999</v>
          </cell>
          <cell r="Q1262">
            <v>4.1087999999999996</v>
          </cell>
        </row>
        <row r="1263">
          <cell r="K1263">
            <v>19.59</v>
          </cell>
          <cell r="Q1263">
            <v>4.0195999999999996</v>
          </cell>
        </row>
        <row r="1264">
          <cell r="K1264">
            <v>19.625</v>
          </cell>
          <cell r="Q1264">
            <v>4.0266999999999999</v>
          </cell>
        </row>
        <row r="1265">
          <cell r="K1265">
            <v>19.399999999999999</v>
          </cell>
          <cell r="Q1265">
            <v>3.8129</v>
          </cell>
        </row>
        <row r="1266">
          <cell r="K1266">
            <v>18.905000000000001</v>
          </cell>
          <cell r="Q1266">
            <v>3.7157</v>
          </cell>
        </row>
        <row r="1267">
          <cell r="K1267">
            <v>18.940000000000001</v>
          </cell>
          <cell r="Q1267">
            <v>3.7225000000000001</v>
          </cell>
        </row>
        <row r="1268">
          <cell r="K1268">
            <v>19.574999999999999</v>
          </cell>
          <cell r="Q1268">
            <v>3.8473000000000002</v>
          </cell>
        </row>
        <row r="1269">
          <cell r="K1269">
            <v>19.824999999999999</v>
          </cell>
          <cell r="Q1269">
            <v>3.8965000000000001</v>
          </cell>
        </row>
        <row r="1270">
          <cell r="K1270">
            <v>19.655000000000001</v>
          </cell>
          <cell r="Q1270">
            <v>3.8631000000000002</v>
          </cell>
        </row>
        <row r="1271">
          <cell r="K1271">
            <v>20.324999999999999</v>
          </cell>
          <cell r="Q1271">
            <v>3.9946999999999999</v>
          </cell>
        </row>
        <row r="1272">
          <cell r="K1272">
            <v>19.850000000000001</v>
          </cell>
          <cell r="Q1272">
            <v>3.9014000000000002</v>
          </cell>
        </row>
        <row r="1273">
          <cell r="K1273">
            <v>20.145</v>
          </cell>
          <cell r="Q1273">
            <v>3.9594</v>
          </cell>
        </row>
        <row r="1274">
          <cell r="K1274">
            <v>20.32</v>
          </cell>
          <cell r="Q1274">
            <v>3.9937999999999998</v>
          </cell>
        </row>
        <row r="1275">
          <cell r="K1275">
            <v>20.215</v>
          </cell>
          <cell r="Q1275">
            <v>3.9731000000000001</v>
          </cell>
        </row>
        <row r="1276">
          <cell r="K1276">
            <v>19.93</v>
          </cell>
          <cell r="Q1276">
            <v>3.9171</v>
          </cell>
        </row>
        <row r="1277">
          <cell r="K1277">
            <v>20.38</v>
          </cell>
          <cell r="Q1277">
            <v>4.0056000000000003</v>
          </cell>
        </row>
        <row r="1278">
          <cell r="K1278">
            <v>20.399999999999999</v>
          </cell>
          <cell r="Q1278">
            <v>4.0095000000000001</v>
          </cell>
        </row>
        <row r="1279">
          <cell r="K1279">
            <v>20.504999999999999</v>
          </cell>
          <cell r="Q1279">
            <v>4.0301</v>
          </cell>
        </row>
        <row r="1280">
          <cell r="K1280">
            <v>20.734999999999999</v>
          </cell>
          <cell r="Q1280">
            <v>4.0753000000000004</v>
          </cell>
        </row>
        <row r="1281">
          <cell r="K1281">
            <v>20.995000000000001</v>
          </cell>
          <cell r="Q1281">
            <v>4.1264000000000003</v>
          </cell>
        </row>
        <row r="1282">
          <cell r="K1282">
            <v>20.53</v>
          </cell>
          <cell r="Q1282">
            <v>4.0350000000000001</v>
          </cell>
        </row>
        <row r="1283">
          <cell r="K1283">
            <v>20.745000000000001</v>
          </cell>
          <cell r="Q1283">
            <v>4.0773000000000001</v>
          </cell>
        </row>
        <row r="1284">
          <cell r="K1284">
            <v>21.055</v>
          </cell>
          <cell r="Q1284">
            <v>4.1382000000000003</v>
          </cell>
        </row>
        <row r="1285">
          <cell r="K1285">
            <v>21.395</v>
          </cell>
          <cell r="Q1285">
            <v>4.2050000000000001</v>
          </cell>
        </row>
        <row r="1286">
          <cell r="K1286">
            <v>20.83</v>
          </cell>
          <cell r="Q1286">
            <v>4.0940000000000003</v>
          </cell>
        </row>
        <row r="1287">
          <cell r="K1287">
            <v>20.524999999999999</v>
          </cell>
          <cell r="Q1287">
            <v>4.0340999999999996</v>
          </cell>
        </row>
        <row r="1288">
          <cell r="K1288">
            <v>20.515000000000001</v>
          </cell>
          <cell r="Q1288">
            <v>4.0320999999999998</v>
          </cell>
        </row>
        <row r="1289">
          <cell r="K1289">
            <v>20.465</v>
          </cell>
          <cell r="Q1289">
            <v>4.0223000000000004</v>
          </cell>
        </row>
        <row r="1290">
          <cell r="K1290">
            <v>20.36</v>
          </cell>
          <cell r="Q1290">
            <v>4.0015999999999998</v>
          </cell>
        </row>
        <row r="1291">
          <cell r="K1291">
            <v>20.54</v>
          </cell>
          <cell r="Q1291">
            <v>4.0369999999999999</v>
          </cell>
        </row>
        <row r="1292">
          <cell r="K1292">
            <v>20.61</v>
          </cell>
          <cell r="Q1292">
            <v>4.0507999999999997</v>
          </cell>
        </row>
        <row r="1293">
          <cell r="K1293">
            <v>19.934999999999999</v>
          </cell>
          <cell r="Q1293">
            <v>3.9180999999999999</v>
          </cell>
        </row>
        <row r="1294">
          <cell r="K1294">
            <v>20.079999999999998</v>
          </cell>
          <cell r="Q1294">
            <v>3.9466000000000001</v>
          </cell>
        </row>
        <row r="1295">
          <cell r="K1295">
            <v>20.54</v>
          </cell>
          <cell r="Q1295">
            <v>4.0369999999999999</v>
          </cell>
        </row>
        <row r="1296">
          <cell r="K1296">
            <v>20.23</v>
          </cell>
          <cell r="Q1296">
            <v>3.9761000000000002</v>
          </cell>
        </row>
        <row r="1297">
          <cell r="K1297">
            <v>20.335000000000001</v>
          </cell>
          <cell r="Q1297">
            <v>3.9967000000000001</v>
          </cell>
        </row>
        <row r="1298">
          <cell r="K1298">
            <v>20.09</v>
          </cell>
          <cell r="Q1298">
            <v>3.9485999999999999</v>
          </cell>
        </row>
        <row r="1299">
          <cell r="K1299">
            <v>19.805</v>
          </cell>
          <cell r="Q1299">
            <v>3.8925000000000001</v>
          </cell>
        </row>
        <row r="1300">
          <cell r="K1300">
            <v>19.940000000000001</v>
          </cell>
          <cell r="Q1300">
            <v>3.9190999999999998</v>
          </cell>
        </row>
        <row r="1301">
          <cell r="K1301">
            <v>18.13</v>
          </cell>
          <cell r="Q1301">
            <v>3.5632999999999999</v>
          </cell>
        </row>
        <row r="1302">
          <cell r="K1302">
            <v>19.38</v>
          </cell>
          <cell r="Q1302">
            <v>3.8090000000000002</v>
          </cell>
        </row>
        <row r="1303">
          <cell r="K1303">
            <v>19.82</v>
          </cell>
          <cell r="Q1303">
            <v>3.8955000000000002</v>
          </cell>
        </row>
        <row r="1304">
          <cell r="K1304">
            <v>19.64</v>
          </cell>
          <cell r="Q1304">
            <v>3.8601000000000001</v>
          </cell>
        </row>
        <row r="1305">
          <cell r="K1305">
            <v>19.899999999999999</v>
          </cell>
          <cell r="Q1305">
            <v>3.9112</v>
          </cell>
        </row>
        <row r="1306">
          <cell r="K1306">
            <v>19.635000000000002</v>
          </cell>
          <cell r="Q1306">
            <v>3.8591000000000002</v>
          </cell>
        </row>
        <row r="1307">
          <cell r="K1307">
            <v>19.925000000000001</v>
          </cell>
          <cell r="Q1307">
            <v>3.9161000000000001</v>
          </cell>
        </row>
        <row r="1308">
          <cell r="K1308">
            <v>19.835000000000001</v>
          </cell>
          <cell r="Q1308">
            <v>3.8984000000000001</v>
          </cell>
        </row>
        <row r="1309">
          <cell r="K1309">
            <v>19.7</v>
          </cell>
          <cell r="Q1309">
            <v>3.8719000000000001</v>
          </cell>
        </row>
        <row r="1310">
          <cell r="K1310">
            <v>20.074999999999999</v>
          </cell>
          <cell r="Q1310">
            <v>3.9456000000000002</v>
          </cell>
        </row>
        <row r="1311">
          <cell r="K1311">
            <v>19.899999999999999</v>
          </cell>
          <cell r="Q1311">
            <v>3.9112</v>
          </cell>
        </row>
        <row r="1312">
          <cell r="K1312">
            <v>19.71</v>
          </cell>
          <cell r="Q1312">
            <v>3.8738999999999999</v>
          </cell>
        </row>
        <row r="1313">
          <cell r="K1313">
            <v>19.364999999999998</v>
          </cell>
          <cell r="Q1313">
            <v>3.8060999999999998</v>
          </cell>
        </row>
        <row r="1314">
          <cell r="K1314">
            <v>19.504999999999999</v>
          </cell>
          <cell r="Q1314">
            <v>3.8336000000000001</v>
          </cell>
        </row>
        <row r="1315">
          <cell r="K1315">
            <v>19.504999999999999</v>
          </cell>
          <cell r="Q1315">
            <v>3.8336000000000001</v>
          </cell>
        </row>
        <row r="1316">
          <cell r="K1316">
            <v>19.295000000000002</v>
          </cell>
          <cell r="Q1316">
            <v>3.7923</v>
          </cell>
        </row>
        <row r="1317">
          <cell r="K1317">
            <v>19.38</v>
          </cell>
          <cell r="Q1317">
            <v>3.8090000000000002</v>
          </cell>
        </row>
        <row r="1318">
          <cell r="K1318">
            <v>19.245000000000001</v>
          </cell>
          <cell r="Q1318">
            <v>3.7825000000000002</v>
          </cell>
        </row>
        <row r="1319">
          <cell r="K1319">
            <v>18.579999999999998</v>
          </cell>
          <cell r="Q1319">
            <v>3.6518000000000002</v>
          </cell>
        </row>
        <row r="1320">
          <cell r="K1320">
            <v>18.734999999999999</v>
          </cell>
          <cell r="Q1320">
            <v>3.6821999999999999</v>
          </cell>
        </row>
        <row r="1321">
          <cell r="K1321">
            <v>19.079999999999998</v>
          </cell>
          <cell r="Q1321">
            <v>3.7501000000000002</v>
          </cell>
        </row>
        <row r="1322">
          <cell r="K1322">
            <v>19.425000000000001</v>
          </cell>
          <cell r="Q1322">
            <v>3.8178999999999998</v>
          </cell>
        </row>
        <row r="1323">
          <cell r="K1323">
            <v>19.350000000000001</v>
          </cell>
          <cell r="Q1323">
            <v>3.8031000000000001</v>
          </cell>
        </row>
        <row r="1324">
          <cell r="K1324">
            <v>19.645</v>
          </cell>
          <cell r="Q1324">
            <v>3.8611</v>
          </cell>
        </row>
        <row r="1325">
          <cell r="K1325">
            <v>19.940000000000001</v>
          </cell>
          <cell r="Q1325">
            <v>3.9190999999999998</v>
          </cell>
        </row>
        <row r="1326">
          <cell r="K1326">
            <v>19.945</v>
          </cell>
          <cell r="Q1326">
            <v>3.9201000000000001</v>
          </cell>
        </row>
        <row r="1327">
          <cell r="K1327">
            <v>20.28</v>
          </cell>
          <cell r="Q1327">
            <v>3.9859</v>
          </cell>
        </row>
        <row r="1328">
          <cell r="K1328">
            <v>20.465</v>
          </cell>
          <cell r="Q1328">
            <v>4.0223000000000004</v>
          </cell>
        </row>
        <row r="1329">
          <cell r="K1329">
            <v>20.93</v>
          </cell>
          <cell r="Q1329">
            <v>3.9264000000000001</v>
          </cell>
        </row>
        <row r="1330">
          <cell r="K1330">
            <v>21.01</v>
          </cell>
          <cell r="Q1330">
            <v>3.9413999999999998</v>
          </cell>
        </row>
        <row r="1331">
          <cell r="K1331">
            <v>21.26</v>
          </cell>
          <cell r="Q1331">
            <v>3.9883000000000002</v>
          </cell>
        </row>
        <row r="1332">
          <cell r="K1332">
            <v>21.39</v>
          </cell>
          <cell r="Q1332">
            <v>4.0126999999999997</v>
          </cell>
        </row>
        <row r="1333">
          <cell r="K1333">
            <v>21.364999999999998</v>
          </cell>
          <cell r="Q1333">
            <v>4.008</v>
          </cell>
        </row>
        <row r="1334">
          <cell r="K1334">
            <v>22.125</v>
          </cell>
          <cell r="Q1334">
            <v>4.1505999999999998</v>
          </cell>
        </row>
        <row r="1335">
          <cell r="K1335">
            <v>22.2</v>
          </cell>
          <cell r="Q1335">
            <v>4.1646999999999998</v>
          </cell>
        </row>
        <row r="1336">
          <cell r="K1336">
            <v>22.45</v>
          </cell>
          <cell r="Q1336">
            <v>4.2115999999999998</v>
          </cell>
        </row>
        <row r="1337">
          <cell r="K1337">
            <v>22.445</v>
          </cell>
          <cell r="Q1337">
            <v>4.2106000000000003</v>
          </cell>
        </row>
        <row r="1338">
          <cell r="K1338">
            <v>23.13</v>
          </cell>
          <cell r="Q1338">
            <v>4.3391000000000002</v>
          </cell>
        </row>
        <row r="1339">
          <cell r="K1339">
            <v>23.754999999999999</v>
          </cell>
          <cell r="Q1339">
            <v>4.4564000000000004</v>
          </cell>
        </row>
        <row r="1340">
          <cell r="K1340">
            <v>23.605</v>
          </cell>
          <cell r="Q1340">
            <v>4.4282000000000004</v>
          </cell>
        </row>
        <row r="1341">
          <cell r="K1341">
            <v>23.72</v>
          </cell>
          <cell r="Q1341">
            <v>4.4497999999999998</v>
          </cell>
        </row>
        <row r="1342">
          <cell r="K1342">
            <v>23.684999999999999</v>
          </cell>
          <cell r="Q1342">
            <v>4.4432</v>
          </cell>
        </row>
        <row r="1343">
          <cell r="K1343">
            <v>23.835000000000001</v>
          </cell>
          <cell r="Q1343">
            <v>4.4714</v>
          </cell>
        </row>
        <row r="1344">
          <cell r="K1344">
            <v>24.145</v>
          </cell>
          <cell r="Q1344">
            <v>4.5294999999999996</v>
          </cell>
        </row>
        <row r="1345">
          <cell r="K1345">
            <v>24.295000000000002</v>
          </cell>
          <cell r="Q1345">
            <v>4.5576999999999996</v>
          </cell>
        </row>
        <row r="1346">
          <cell r="K1346">
            <v>24.36</v>
          </cell>
          <cell r="Q1346">
            <v>4.5698999999999996</v>
          </cell>
        </row>
        <row r="1347">
          <cell r="K1347">
            <v>24.324999999999999</v>
          </cell>
          <cell r="Q1347">
            <v>4.5632999999999999</v>
          </cell>
        </row>
        <row r="1348">
          <cell r="K1348">
            <v>24.43</v>
          </cell>
          <cell r="Q1348">
            <v>4.5830000000000002</v>
          </cell>
        </row>
        <row r="1349">
          <cell r="K1349">
            <v>24.574999999999999</v>
          </cell>
          <cell r="Q1349">
            <v>4.6101999999999999</v>
          </cell>
        </row>
        <row r="1350">
          <cell r="K1350">
            <v>24.655000000000001</v>
          </cell>
          <cell r="Q1350">
            <v>4.6252000000000004</v>
          </cell>
        </row>
        <row r="1351">
          <cell r="K1351">
            <v>27.3475</v>
          </cell>
          <cell r="Q1351">
            <v>5.1303000000000001</v>
          </cell>
        </row>
        <row r="1352">
          <cell r="K1352">
            <v>28.012501</v>
          </cell>
          <cell r="Q1352">
            <v>5.2550999999999997</v>
          </cell>
        </row>
        <row r="1353">
          <cell r="K1353">
            <v>27.537500999999999</v>
          </cell>
          <cell r="Q1353">
            <v>5.1660000000000004</v>
          </cell>
        </row>
        <row r="1354">
          <cell r="K1354">
            <v>27.135000000000002</v>
          </cell>
          <cell r="Q1354">
            <v>5.0904999999999996</v>
          </cell>
        </row>
        <row r="1355">
          <cell r="K1355">
            <v>26.864999999999998</v>
          </cell>
          <cell r="Q1355">
            <v>5.0397999999999996</v>
          </cell>
        </row>
        <row r="1356">
          <cell r="K1356">
            <v>26.875</v>
          </cell>
          <cell r="Q1356">
            <v>5.0416999999999996</v>
          </cell>
        </row>
        <row r="1357">
          <cell r="K1357">
            <v>27.45</v>
          </cell>
          <cell r="Q1357">
            <v>5.1496000000000004</v>
          </cell>
        </row>
        <row r="1358">
          <cell r="K1358">
            <v>27.2775</v>
          </cell>
          <cell r="Q1358">
            <v>5.1172000000000004</v>
          </cell>
        </row>
        <row r="1359">
          <cell r="K1359">
            <v>27.41</v>
          </cell>
          <cell r="Q1359">
            <v>5.1420000000000003</v>
          </cell>
        </row>
        <row r="1360">
          <cell r="K1360">
            <v>27.405000000000001</v>
          </cell>
          <cell r="Q1360">
            <v>5.1410999999999998</v>
          </cell>
        </row>
        <row r="1361">
          <cell r="K1361">
            <v>23.5</v>
          </cell>
          <cell r="Q1361">
            <v>4.4085000000000001</v>
          </cell>
        </row>
        <row r="1362">
          <cell r="K1362">
            <v>22.344999999999999</v>
          </cell>
          <cell r="Q1362">
            <v>4.1919000000000004</v>
          </cell>
        </row>
        <row r="1363">
          <cell r="K1363">
            <v>22.265000000000001</v>
          </cell>
          <cell r="Q1363">
            <v>4.1768999999999998</v>
          </cell>
        </row>
        <row r="1364">
          <cell r="K1364">
            <v>22.574999999999999</v>
          </cell>
          <cell r="Q1364">
            <v>4.2350000000000003</v>
          </cell>
        </row>
        <row r="1365">
          <cell r="K1365">
            <v>22.63</v>
          </cell>
          <cell r="Q1365">
            <v>4.2453000000000003</v>
          </cell>
        </row>
        <row r="1366">
          <cell r="K1366">
            <v>22.594999999999999</v>
          </cell>
          <cell r="Q1366">
            <v>4.2388000000000003</v>
          </cell>
        </row>
        <row r="1367">
          <cell r="K1367">
            <v>23</v>
          </cell>
          <cell r="Q1367">
            <v>4.3147000000000002</v>
          </cell>
        </row>
        <row r="1368">
          <cell r="K1368">
            <v>22.767499999999998</v>
          </cell>
          <cell r="Q1368">
            <v>4.2710999999999997</v>
          </cell>
        </row>
        <row r="1369">
          <cell r="K1369">
            <v>23.305</v>
          </cell>
          <cell r="Q1369">
            <v>4.3719999999999999</v>
          </cell>
        </row>
        <row r="1370">
          <cell r="K1370">
            <v>23.495000000000001</v>
          </cell>
          <cell r="Q1370">
            <v>4.4076000000000004</v>
          </cell>
        </row>
        <row r="1371">
          <cell r="K1371">
            <v>23.114999999999998</v>
          </cell>
          <cell r="Q1371">
            <v>4.3362999999999996</v>
          </cell>
        </row>
        <row r="1372">
          <cell r="K1372">
            <v>22.94</v>
          </cell>
          <cell r="Q1372">
            <v>4.3034999999999997</v>
          </cell>
        </row>
        <row r="1373">
          <cell r="K1373">
            <v>22.74</v>
          </cell>
          <cell r="Q1373">
            <v>4.266</v>
          </cell>
        </row>
        <row r="1374">
          <cell r="K1374">
            <v>23.265000000000001</v>
          </cell>
          <cell r="Q1374">
            <v>4.3644999999999996</v>
          </cell>
        </row>
        <row r="1375">
          <cell r="K1375">
            <v>23.045000000000002</v>
          </cell>
          <cell r="Q1375">
            <v>4.3231999999999999</v>
          </cell>
        </row>
        <row r="1376">
          <cell r="K1376">
            <v>23.08</v>
          </cell>
          <cell r="Q1376">
            <v>4.3297999999999996</v>
          </cell>
        </row>
        <row r="1377">
          <cell r="K1377">
            <v>23.405000000000001</v>
          </cell>
          <cell r="Q1377">
            <v>4.3906999999999998</v>
          </cell>
        </row>
        <row r="1378">
          <cell r="K1378">
            <v>23.33</v>
          </cell>
          <cell r="Q1378">
            <v>4.3765999999999998</v>
          </cell>
        </row>
        <row r="1379">
          <cell r="K1379">
            <v>23.58</v>
          </cell>
          <cell r="Q1379">
            <v>4.4236000000000004</v>
          </cell>
        </row>
        <row r="1380">
          <cell r="K1380">
            <v>23.364999999999998</v>
          </cell>
          <cell r="Q1380">
            <v>4.3832000000000004</v>
          </cell>
        </row>
        <row r="1381">
          <cell r="K1381">
            <v>23.535</v>
          </cell>
          <cell r="Q1381">
            <v>4.4150999999999998</v>
          </cell>
        </row>
        <row r="1382">
          <cell r="K1382">
            <v>23.46</v>
          </cell>
          <cell r="Q1382">
            <v>4.4009999999999998</v>
          </cell>
        </row>
        <row r="1383">
          <cell r="K1383">
            <v>23.15</v>
          </cell>
          <cell r="Q1383">
            <v>4.3429000000000002</v>
          </cell>
        </row>
        <row r="1384">
          <cell r="K1384">
            <v>23.315000000000001</v>
          </cell>
          <cell r="Q1384">
            <v>4.3738000000000001</v>
          </cell>
        </row>
        <row r="1385">
          <cell r="K1385">
            <v>23.425000000000001</v>
          </cell>
          <cell r="Q1385">
            <v>4.3944999999999999</v>
          </cell>
        </row>
        <row r="1386">
          <cell r="K1386">
            <v>23.61</v>
          </cell>
          <cell r="Q1386">
            <v>4.4291999999999998</v>
          </cell>
        </row>
        <row r="1387">
          <cell r="K1387">
            <v>23.695</v>
          </cell>
          <cell r="Q1387">
            <v>4.4451000000000001</v>
          </cell>
        </row>
        <row r="1388">
          <cell r="K1388">
            <v>23.69</v>
          </cell>
          <cell r="Q1388">
            <v>4.4442000000000004</v>
          </cell>
        </row>
        <row r="1389">
          <cell r="K1389">
            <v>23.885000000000002</v>
          </cell>
          <cell r="Q1389">
            <v>4.4808000000000003</v>
          </cell>
        </row>
        <row r="1390">
          <cell r="K1390">
            <v>24.43</v>
          </cell>
          <cell r="Q1390">
            <v>4.5830000000000002</v>
          </cell>
        </row>
        <row r="1391">
          <cell r="K1391">
            <v>24.39</v>
          </cell>
          <cell r="Q1391">
            <v>4.3409000000000004</v>
          </cell>
        </row>
        <row r="1392">
          <cell r="K1392">
            <v>24.05</v>
          </cell>
          <cell r="Q1392">
            <v>4.2804000000000002</v>
          </cell>
        </row>
        <row r="1393">
          <cell r="K1393">
            <v>23.594999999999999</v>
          </cell>
          <cell r="Q1393">
            <v>4.1993999999999998</v>
          </cell>
        </row>
        <row r="1394">
          <cell r="K1394">
            <v>23.88</v>
          </cell>
          <cell r="Q1394">
            <v>4.2500999999999998</v>
          </cell>
        </row>
        <row r="1395">
          <cell r="K1395">
            <v>23.295000000000002</v>
          </cell>
          <cell r="Q1395">
            <v>4.1459999999999999</v>
          </cell>
        </row>
        <row r="1396">
          <cell r="K1396">
            <v>22.885000000000002</v>
          </cell>
          <cell r="Q1396">
            <v>4.0730000000000004</v>
          </cell>
        </row>
        <row r="1397">
          <cell r="K1397">
            <v>22.7075</v>
          </cell>
          <cell r="Q1397">
            <v>4.0414000000000003</v>
          </cell>
        </row>
        <row r="1398">
          <cell r="K1398">
            <v>22.86</v>
          </cell>
          <cell r="Q1398">
            <v>4.0686</v>
          </cell>
        </row>
        <row r="1399">
          <cell r="K1399">
            <v>22.754999999999999</v>
          </cell>
          <cell r="Q1399">
            <v>4.0499000000000001</v>
          </cell>
        </row>
        <row r="1400">
          <cell r="K1400">
            <v>22.93</v>
          </cell>
          <cell r="Q1400">
            <v>4.0810000000000004</v>
          </cell>
        </row>
        <row r="1401">
          <cell r="K1401">
            <v>23.34</v>
          </cell>
          <cell r="Q1401">
            <v>4.1539999999999999</v>
          </cell>
        </row>
        <row r="1402">
          <cell r="K1402">
            <v>23.305</v>
          </cell>
          <cell r="Q1402">
            <v>4.1478000000000002</v>
          </cell>
        </row>
        <row r="1403">
          <cell r="K1403">
            <v>26.125</v>
          </cell>
          <cell r="Q1403">
            <v>4.6497000000000002</v>
          </cell>
        </row>
        <row r="1404">
          <cell r="K1404">
            <v>25.5</v>
          </cell>
          <cell r="Q1404">
            <v>4.5385</v>
          </cell>
        </row>
        <row r="1405">
          <cell r="K1405">
            <v>25.704999999999998</v>
          </cell>
          <cell r="Q1405">
            <v>4.5749000000000004</v>
          </cell>
        </row>
        <row r="1406">
          <cell r="K1406">
            <v>26.18</v>
          </cell>
          <cell r="Q1406">
            <v>4.6595000000000004</v>
          </cell>
        </row>
        <row r="1407">
          <cell r="K1407">
            <v>26.285</v>
          </cell>
          <cell r="Q1407">
            <v>4.6782000000000004</v>
          </cell>
        </row>
        <row r="1408">
          <cell r="K1408">
            <v>26.36</v>
          </cell>
          <cell r="Q1408">
            <v>4.6914999999999996</v>
          </cell>
        </row>
        <row r="1409">
          <cell r="K1409">
            <v>26.08</v>
          </cell>
          <cell r="Q1409">
            <v>4.6417000000000002</v>
          </cell>
        </row>
        <row r="1410">
          <cell r="K1410">
            <v>26.01</v>
          </cell>
          <cell r="Q1410">
            <v>4.6292</v>
          </cell>
        </row>
        <row r="1411">
          <cell r="K1411">
            <v>25.72</v>
          </cell>
          <cell r="Q1411">
            <v>4.5776000000000003</v>
          </cell>
        </row>
        <row r="1412">
          <cell r="K1412">
            <v>25.94</v>
          </cell>
          <cell r="Q1412">
            <v>4.6167999999999996</v>
          </cell>
        </row>
        <row r="1413">
          <cell r="K1413">
            <v>25.695</v>
          </cell>
          <cell r="Q1413">
            <v>4.5731999999999999</v>
          </cell>
        </row>
        <row r="1414">
          <cell r="K1414">
            <v>25.135000000000002</v>
          </cell>
          <cell r="Q1414">
            <v>4.4734999999999996</v>
          </cell>
        </row>
        <row r="1415">
          <cell r="K1415">
            <v>24.95</v>
          </cell>
          <cell r="Q1415">
            <v>4.4405999999999999</v>
          </cell>
        </row>
        <row r="1416">
          <cell r="K1416">
            <v>24.73</v>
          </cell>
          <cell r="Q1416">
            <v>4.4013999999999998</v>
          </cell>
        </row>
        <row r="1417">
          <cell r="K1417">
            <v>25.32</v>
          </cell>
          <cell r="Q1417">
            <v>4.5064000000000002</v>
          </cell>
        </row>
        <row r="1418">
          <cell r="K1418">
            <v>25.625</v>
          </cell>
          <cell r="Q1418">
            <v>4.5606999999999998</v>
          </cell>
        </row>
        <row r="1419">
          <cell r="K1419">
            <v>25.92</v>
          </cell>
          <cell r="Q1419">
            <v>4.6132</v>
          </cell>
        </row>
        <row r="1420">
          <cell r="K1420">
            <v>26.23</v>
          </cell>
          <cell r="Q1420">
            <v>4.6684000000000001</v>
          </cell>
        </row>
        <row r="1421">
          <cell r="K1421">
            <v>25.934999999999999</v>
          </cell>
          <cell r="Q1421">
            <v>4.6158999999999999</v>
          </cell>
        </row>
        <row r="1422">
          <cell r="K1422">
            <v>25.79</v>
          </cell>
          <cell r="Q1422">
            <v>4.5900999999999996</v>
          </cell>
        </row>
        <row r="1423">
          <cell r="K1423">
            <v>25.05</v>
          </cell>
          <cell r="Q1423">
            <v>4.4584000000000001</v>
          </cell>
        </row>
        <row r="1424">
          <cell r="K1424">
            <v>24.97</v>
          </cell>
          <cell r="Q1424">
            <v>4.4440999999999997</v>
          </cell>
        </row>
        <row r="1425">
          <cell r="K1425">
            <v>25.445</v>
          </cell>
          <cell r="Q1425">
            <v>4.5286999999999997</v>
          </cell>
        </row>
        <row r="1426">
          <cell r="K1426">
            <v>25.234999999999999</v>
          </cell>
          <cell r="Q1426">
            <v>4.4912999999999998</v>
          </cell>
        </row>
        <row r="1427">
          <cell r="K1427">
            <v>25.1</v>
          </cell>
          <cell r="Q1427">
            <v>4.4672999999999998</v>
          </cell>
        </row>
        <row r="1428">
          <cell r="K1428">
            <v>25.31</v>
          </cell>
          <cell r="Q1428">
            <v>4.5045999999999999</v>
          </cell>
        </row>
        <row r="1429">
          <cell r="K1429">
            <v>25.245000000000001</v>
          </cell>
          <cell r="Q1429">
            <v>4.4931000000000001</v>
          </cell>
        </row>
        <row r="1430">
          <cell r="K1430">
            <v>25.48</v>
          </cell>
          <cell r="Q1430">
            <v>4.5349000000000004</v>
          </cell>
        </row>
        <row r="1431">
          <cell r="K1431">
            <v>25.25</v>
          </cell>
          <cell r="Q1431">
            <v>4.4939999999999998</v>
          </cell>
        </row>
        <row r="1432">
          <cell r="K1432">
            <v>24.975000000000001</v>
          </cell>
          <cell r="Q1432">
            <v>4.4450000000000003</v>
          </cell>
        </row>
        <row r="1433">
          <cell r="K1433">
            <v>24.335000000000001</v>
          </cell>
          <cell r="Q1433">
            <v>4.3311000000000002</v>
          </cell>
        </row>
        <row r="1434">
          <cell r="K1434">
            <v>24.605</v>
          </cell>
          <cell r="Q1434">
            <v>4.3792</v>
          </cell>
        </row>
        <row r="1435">
          <cell r="K1435">
            <v>24.254999999999999</v>
          </cell>
          <cell r="Q1435">
            <v>4.3169000000000004</v>
          </cell>
        </row>
        <row r="1436">
          <cell r="K1436">
            <v>24.61</v>
          </cell>
          <cell r="Q1436">
            <v>4.3800999999999997</v>
          </cell>
        </row>
        <row r="1437">
          <cell r="K1437">
            <v>24.5</v>
          </cell>
          <cell r="Q1437">
            <v>4.3605</v>
          </cell>
        </row>
        <row r="1438">
          <cell r="K1438">
            <v>24.82</v>
          </cell>
          <cell r="Q1438">
            <v>4.4173999999999998</v>
          </cell>
        </row>
        <row r="1439">
          <cell r="K1439">
            <v>24.77</v>
          </cell>
          <cell r="Q1439">
            <v>4.4085000000000001</v>
          </cell>
        </row>
        <row r="1440">
          <cell r="K1440">
            <v>24.71</v>
          </cell>
          <cell r="Q1440">
            <v>4.3978999999999999</v>
          </cell>
        </row>
        <row r="1441">
          <cell r="K1441">
            <v>24.557500999999998</v>
          </cell>
          <cell r="Q1441">
            <v>4.3707000000000003</v>
          </cell>
        </row>
        <row r="1442">
          <cell r="K1442">
            <v>25.045000000000002</v>
          </cell>
          <cell r="Q1442">
            <v>4.4574999999999996</v>
          </cell>
        </row>
        <row r="1443">
          <cell r="K1443">
            <v>25.145</v>
          </cell>
          <cell r="Q1443">
            <v>4.4752999999999998</v>
          </cell>
        </row>
        <row r="1444">
          <cell r="K1444">
            <v>25.105</v>
          </cell>
          <cell r="Q1444">
            <v>4.4682000000000004</v>
          </cell>
        </row>
        <row r="1445">
          <cell r="K1445">
            <v>25.364999999999998</v>
          </cell>
          <cell r="Q1445">
            <v>4.5144000000000002</v>
          </cell>
        </row>
        <row r="1446">
          <cell r="K1446">
            <v>25.39</v>
          </cell>
          <cell r="Q1446">
            <v>4.5189000000000004</v>
          </cell>
        </row>
        <row r="1447">
          <cell r="K1447">
            <v>24.96</v>
          </cell>
          <cell r="Q1447">
            <v>4.4423000000000004</v>
          </cell>
        </row>
        <row r="1448">
          <cell r="K1448">
            <v>25.26</v>
          </cell>
          <cell r="Q1448">
            <v>4.4957000000000003</v>
          </cell>
        </row>
        <row r="1449">
          <cell r="K1449">
            <v>25.137501</v>
          </cell>
          <cell r="Q1449">
            <v>4.4739000000000004</v>
          </cell>
        </row>
        <row r="1450">
          <cell r="K1450">
            <v>25.184999999999999</v>
          </cell>
          <cell r="Q1450">
            <v>4.4824000000000002</v>
          </cell>
        </row>
        <row r="1451">
          <cell r="K1451">
            <v>25.625</v>
          </cell>
          <cell r="Q1451">
            <v>4.5606999999999998</v>
          </cell>
        </row>
        <row r="1452">
          <cell r="K1452">
            <v>25.02</v>
          </cell>
          <cell r="Q1452">
            <v>4.4530000000000003</v>
          </cell>
        </row>
        <row r="1453">
          <cell r="K1453">
            <v>25.64</v>
          </cell>
          <cell r="Q1453">
            <v>4.5633999999999997</v>
          </cell>
        </row>
        <row r="1454">
          <cell r="K1454">
            <v>25.817499000000002</v>
          </cell>
          <cell r="Q1454">
            <v>4.4291999999999998</v>
          </cell>
        </row>
        <row r="1455">
          <cell r="K1455">
            <v>26.04</v>
          </cell>
          <cell r="Q1455">
            <v>4.4673999999999996</v>
          </cell>
        </row>
        <row r="1456">
          <cell r="K1456">
            <v>25.73</v>
          </cell>
          <cell r="Q1456">
            <v>4.4142000000000001</v>
          </cell>
        </row>
        <row r="1457">
          <cell r="K1457">
            <v>25.48</v>
          </cell>
          <cell r="Q1457">
            <v>4.3712999999999997</v>
          </cell>
        </row>
        <row r="1458">
          <cell r="K1458">
            <v>25.75</v>
          </cell>
          <cell r="Q1458">
            <v>4.4177</v>
          </cell>
        </row>
        <row r="1459">
          <cell r="K1459">
            <v>25.8</v>
          </cell>
          <cell r="Q1459">
            <v>4.4261999999999997</v>
          </cell>
        </row>
        <row r="1460">
          <cell r="K1460">
            <v>25.335000000000001</v>
          </cell>
          <cell r="Q1460">
            <v>4.3464999999999998</v>
          </cell>
        </row>
        <row r="1461">
          <cell r="K1461">
            <v>25.33</v>
          </cell>
          <cell r="Q1461">
            <v>4.3456000000000001</v>
          </cell>
        </row>
        <row r="1462">
          <cell r="K1462">
            <v>25.585000000000001</v>
          </cell>
          <cell r="Q1462">
            <v>4.3894000000000002</v>
          </cell>
        </row>
        <row r="1463">
          <cell r="K1463">
            <v>25.97</v>
          </cell>
          <cell r="Q1463">
            <v>4.4554</v>
          </cell>
        </row>
        <row r="1464">
          <cell r="K1464">
            <v>26.414999999999999</v>
          </cell>
          <cell r="Q1464">
            <v>4.5316999999999998</v>
          </cell>
        </row>
        <row r="1465">
          <cell r="K1465">
            <v>26.574999999999999</v>
          </cell>
          <cell r="Q1465">
            <v>4.5591999999999997</v>
          </cell>
        </row>
        <row r="1466">
          <cell r="K1466">
            <v>26.88</v>
          </cell>
          <cell r="Q1466">
            <v>4.6115000000000004</v>
          </cell>
        </row>
        <row r="1467">
          <cell r="K1467">
            <v>26.54</v>
          </cell>
          <cell r="Q1467">
            <v>4.5532000000000004</v>
          </cell>
        </row>
        <row r="1468">
          <cell r="K1468">
            <v>25.945</v>
          </cell>
          <cell r="Q1468">
            <v>4.4511000000000003</v>
          </cell>
        </row>
        <row r="1469">
          <cell r="K1469">
            <v>25.55</v>
          </cell>
          <cell r="Q1469">
            <v>4.3833000000000002</v>
          </cell>
        </row>
        <row r="1470">
          <cell r="K1470">
            <v>25.594999999999999</v>
          </cell>
          <cell r="Q1470">
            <v>4.3910999999999998</v>
          </cell>
        </row>
        <row r="1471">
          <cell r="K1471">
            <v>25.84</v>
          </cell>
          <cell r="Q1471">
            <v>4.4330999999999996</v>
          </cell>
        </row>
        <row r="1472">
          <cell r="K1472">
            <v>27.75</v>
          </cell>
          <cell r="Q1472">
            <v>4.7607999999999997</v>
          </cell>
        </row>
        <row r="1473">
          <cell r="K1473">
            <v>27.805</v>
          </cell>
          <cell r="Q1473">
            <v>4.7702</v>
          </cell>
        </row>
        <row r="1474">
          <cell r="K1474">
            <v>27.164999999999999</v>
          </cell>
          <cell r="Q1474">
            <v>4.6604000000000001</v>
          </cell>
        </row>
        <row r="1475">
          <cell r="K1475">
            <v>26.814501</v>
          </cell>
          <cell r="Q1475">
            <v>4.6002999999999998</v>
          </cell>
        </row>
        <row r="1476">
          <cell r="K1476">
            <v>28.645</v>
          </cell>
          <cell r="Q1476">
            <v>4.9142999999999999</v>
          </cell>
        </row>
        <row r="1477">
          <cell r="K1477">
            <v>28.434999999999999</v>
          </cell>
          <cell r="Q1477">
            <v>4.8783000000000003</v>
          </cell>
        </row>
        <row r="1478">
          <cell r="K1478">
            <v>28.82</v>
          </cell>
          <cell r="Q1478">
            <v>4.9443000000000001</v>
          </cell>
        </row>
        <row r="1479">
          <cell r="K1479">
            <v>28.774999999999999</v>
          </cell>
          <cell r="Q1479">
            <v>4.9366000000000003</v>
          </cell>
        </row>
        <row r="1480">
          <cell r="K1480">
            <v>28.41</v>
          </cell>
          <cell r="Q1480">
            <v>4.8739999999999997</v>
          </cell>
        </row>
        <row r="1481">
          <cell r="K1481">
            <v>28.45</v>
          </cell>
          <cell r="Q1481">
            <v>4.8808999999999996</v>
          </cell>
        </row>
        <row r="1482">
          <cell r="K1482">
            <v>28.385000000000002</v>
          </cell>
          <cell r="Q1482">
            <v>4.8696999999999999</v>
          </cell>
        </row>
        <row r="1483">
          <cell r="K1483">
            <v>28.315000000000001</v>
          </cell>
          <cell r="Q1483">
            <v>4.8577000000000004</v>
          </cell>
        </row>
        <row r="1484">
          <cell r="K1484">
            <v>28.785</v>
          </cell>
          <cell r="Q1484">
            <v>4.9382999999999999</v>
          </cell>
        </row>
        <row r="1485">
          <cell r="K1485">
            <v>28.984999999999999</v>
          </cell>
          <cell r="Q1485">
            <v>4.9726999999999997</v>
          </cell>
        </row>
        <row r="1486">
          <cell r="K1486">
            <v>28.343499999999999</v>
          </cell>
          <cell r="Q1486">
            <v>4.8625999999999996</v>
          </cell>
        </row>
        <row r="1487">
          <cell r="K1487">
            <v>28.375</v>
          </cell>
          <cell r="Q1487">
            <v>4.8680000000000003</v>
          </cell>
        </row>
        <row r="1488">
          <cell r="K1488">
            <v>28.245000000000001</v>
          </cell>
          <cell r="Q1488">
            <v>4.8456999999999999</v>
          </cell>
        </row>
        <row r="1489">
          <cell r="K1489">
            <v>28.41</v>
          </cell>
          <cell r="Q1489">
            <v>4.8739999999999997</v>
          </cell>
        </row>
        <row r="1490">
          <cell r="K1490">
            <v>28.24</v>
          </cell>
          <cell r="Q1490">
            <v>4.8448000000000002</v>
          </cell>
        </row>
        <row r="1491">
          <cell r="K1491">
            <v>28.024999999999999</v>
          </cell>
          <cell r="Q1491">
            <v>4.8079999999999998</v>
          </cell>
        </row>
        <row r="1492">
          <cell r="K1492">
            <v>28.645</v>
          </cell>
          <cell r="Q1492">
            <v>4.9142999999999999</v>
          </cell>
        </row>
        <row r="1493">
          <cell r="K1493">
            <v>28.594999999999999</v>
          </cell>
          <cell r="Q1493">
            <v>4.9057000000000004</v>
          </cell>
        </row>
        <row r="1494">
          <cell r="K1494">
            <v>28.815000000000001</v>
          </cell>
          <cell r="Q1494">
            <v>4.9435000000000002</v>
          </cell>
        </row>
        <row r="1495">
          <cell r="K1495">
            <v>28.88</v>
          </cell>
          <cell r="Q1495">
            <v>4.9546000000000001</v>
          </cell>
        </row>
        <row r="1496">
          <cell r="K1496">
            <v>28.754999999999999</v>
          </cell>
          <cell r="Q1496">
            <v>4.9332000000000003</v>
          </cell>
        </row>
        <row r="1497">
          <cell r="K1497">
            <v>28.844999999999999</v>
          </cell>
          <cell r="Q1497">
            <v>4.9485999999999999</v>
          </cell>
        </row>
        <row r="1498">
          <cell r="K1498">
            <v>29.004999999999999</v>
          </cell>
          <cell r="Q1498">
            <v>4.9760999999999997</v>
          </cell>
        </row>
        <row r="1499">
          <cell r="K1499">
            <v>29.22</v>
          </cell>
          <cell r="Q1499">
            <v>5.0129999999999999</v>
          </cell>
        </row>
        <row r="1500">
          <cell r="K1500">
            <v>29.745000000000001</v>
          </cell>
          <cell r="Q1500">
            <v>5.1029999999999998</v>
          </cell>
        </row>
        <row r="1501">
          <cell r="K1501">
            <v>29.63</v>
          </cell>
          <cell r="Q1501">
            <v>5.0833000000000004</v>
          </cell>
        </row>
        <row r="1502">
          <cell r="K1502">
            <v>29.83</v>
          </cell>
          <cell r="Q1502">
            <v>5.1176000000000004</v>
          </cell>
        </row>
        <row r="1503">
          <cell r="K1503">
            <v>29.655000000000001</v>
          </cell>
          <cell r="Q1503">
            <v>5.0876000000000001</v>
          </cell>
        </row>
        <row r="1504">
          <cell r="K1504">
            <v>29.875</v>
          </cell>
          <cell r="Q1504">
            <v>5.1253000000000002</v>
          </cell>
        </row>
        <row r="1505">
          <cell r="K1505">
            <v>30.122499999999999</v>
          </cell>
          <cell r="Q1505">
            <v>5.1677999999999997</v>
          </cell>
        </row>
        <row r="1506">
          <cell r="K1506">
            <v>31.01</v>
          </cell>
          <cell r="Q1506">
            <v>5.3201000000000001</v>
          </cell>
        </row>
        <row r="1507">
          <cell r="K1507">
            <v>32.9</v>
          </cell>
          <cell r="Q1507">
            <v>5.6443000000000003</v>
          </cell>
        </row>
        <row r="1508">
          <cell r="K1508">
            <v>33.384999999999998</v>
          </cell>
          <cell r="Q1508">
            <v>5.7275</v>
          </cell>
        </row>
        <row r="1509">
          <cell r="K1509">
            <v>33.604999999999997</v>
          </cell>
          <cell r="Q1509">
            <v>5.7652999999999999</v>
          </cell>
        </row>
        <row r="1510">
          <cell r="K1510">
            <v>33.6599</v>
          </cell>
          <cell r="Q1510">
            <v>5.7747000000000002</v>
          </cell>
        </row>
        <row r="1511">
          <cell r="K1511">
            <v>33.880000000000003</v>
          </cell>
          <cell r="Q1511">
            <v>5.8124000000000002</v>
          </cell>
        </row>
        <row r="1512">
          <cell r="K1512">
            <v>33.58</v>
          </cell>
          <cell r="Q1512">
            <v>5.7610000000000001</v>
          </cell>
        </row>
        <row r="1513">
          <cell r="K1513">
            <v>33.645000000000003</v>
          </cell>
          <cell r="Q1513">
            <v>5.7721</v>
          </cell>
        </row>
        <row r="1514">
          <cell r="K1514">
            <v>33.03</v>
          </cell>
          <cell r="Q1514">
            <v>5.6665999999999999</v>
          </cell>
        </row>
        <row r="1515">
          <cell r="K1515">
            <v>33.322499000000001</v>
          </cell>
          <cell r="Q1515">
            <v>5.7168000000000001</v>
          </cell>
        </row>
        <row r="1516">
          <cell r="K1516">
            <v>33.164999999999999</v>
          </cell>
          <cell r="Q1516">
            <v>5.6898</v>
          </cell>
        </row>
        <row r="1517">
          <cell r="K1517">
            <v>33.72</v>
          </cell>
          <cell r="Q1517">
            <v>5.6154999999999999</v>
          </cell>
        </row>
        <row r="1518">
          <cell r="K1518">
            <v>34.587502000000001</v>
          </cell>
          <cell r="Q1518">
            <v>5.76</v>
          </cell>
        </row>
        <row r="1519">
          <cell r="K1519">
            <v>34.997501</v>
          </cell>
          <cell r="Q1519">
            <v>5.8281999999999998</v>
          </cell>
        </row>
        <row r="1520">
          <cell r="K1520">
            <v>34.835000000000001</v>
          </cell>
          <cell r="Q1520">
            <v>5.8011999999999997</v>
          </cell>
        </row>
        <row r="1521">
          <cell r="K1521">
            <v>34.715000000000003</v>
          </cell>
          <cell r="Q1521">
            <v>5.7812000000000001</v>
          </cell>
        </row>
        <row r="1522">
          <cell r="K1522">
            <v>34.905000000000001</v>
          </cell>
          <cell r="Q1522">
            <v>5.8128000000000002</v>
          </cell>
        </row>
        <row r="1523">
          <cell r="K1523">
            <v>34.39</v>
          </cell>
          <cell r="Q1523">
            <v>5.7271000000000001</v>
          </cell>
        </row>
        <row r="1524">
          <cell r="K1524">
            <v>33.814999999999998</v>
          </cell>
          <cell r="Q1524">
            <v>5.6313000000000004</v>
          </cell>
        </row>
        <row r="1525">
          <cell r="K1525">
            <v>33.935000000000002</v>
          </cell>
          <cell r="Q1525">
            <v>5.6513</v>
          </cell>
        </row>
        <row r="1526">
          <cell r="K1526">
            <v>33.97</v>
          </cell>
          <cell r="Q1526">
            <v>5.6570999999999998</v>
          </cell>
        </row>
        <row r="1527">
          <cell r="K1527">
            <v>33.659999999999997</v>
          </cell>
          <cell r="Q1527">
            <v>5.6055000000000001</v>
          </cell>
        </row>
        <row r="1528">
          <cell r="K1528">
            <v>34.19</v>
          </cell>
          <cell r="Q1528">
            <v>5.6938000000000004</v>
          </cell>
        </row>
        <row r="1529">
          <cell r="K1529">
            <v>34.78</v>
          </cell>
          <cell r="Q1529">
            <v>5.7919999999999998</v>
          </cell>
        </row>
        <row r="1530">
          <cell r="K1530">
            <v>34.145000000000003</v>
          </cell>
          <cell r="Q1530">
            <v>5.6863000000000001</v>
          </cell>
        </row>
        <row r="1531">
          <cell r="K1531">
            <v>33.295000000000002</v>
          </cell>
          <cell r="Q1531">
            <v>5.5446999999999997</v>
          </cell>
        </row>
        <row r="1532">
          <cell r="K1532">
            <v>33.19</v>
          </cell>
          <cell r="Q1532">
            <v>5.5271999999999997</v>
          </cell>
        </row>
        <row r="1533">
          <cell r="K1533">
            <v>32.454999999999998</v>
          </cell>
          <cell r="Q1533">
            <v>5.4047999999999998</v>
          </cell>
        </row>
        <row r="1534">
          <cell r="K1534">
            <v>34.17</v>
          </cell>
          <cell r="Q1534">
            <v>5.6904000000000003</v>
          </cell>
        </row>
        <row r="1535">
          <cell r="K1535">
            <v>33.69</v>
          </cell>
          <cell r="Q1535">
            <v>5.6105</v>
          </cell>
        </row>
        <row r="1536">
          <cell r="K1536">
            <v>33.534999999999997</v>
          </cell>
          <cell r="Q1536">
            <v>5.5846999999999998</v>
          </cell>
        </row>
        <row r="1537">
          <cell r="K1537">
            <v>33.587502000000001</v>
          </cell>
          <cell r="Q1537">
            <v>5.5933999999999999</v>
          </cell>
        </row>
        <row r="1538">
          <cell r="K1538">
            <v>33.75</v>
          </cell>
          <cell r="Q1538">
            <v>5.6204999999999998</v>
          </cell>
        </row>
        <row r="1539">
          <cell r="K1539">
            <v>33.505000000000003</v>
          </cell>
          <cell r="Q1539">
            <v>5.5796999999999999</v>
          </cell>
        </row>
        <row r="1540">
          <cell r="K1540">
            <v>33.520000000000003</v>
          </cell>
          <cell r="Q1540">
            <v>5.5822000000000003</v>
          </cell>
        </row>
        <row r="1541">
          <cell r="K1541">
            <v>33.734999999999999</v>
          </cell>
          <cell r="Q1541">
            <v>5.6180000000000003</v>
          </cell>
        </row>
        <row r="1542">
          <cell r="K1542">
            <v>32.725000000000001</v>
          </cell>
          <cell r="Q1542">
            <v>5.4497999999999998</v>
          </cell>
        </row>
        <row r="1543">
          <cell r="K1543">
            <v>32.424999999999997</v>
          </cell>
          <cell r="Q1543">
            <v>5.3997999999999999</v>
          </cell>
        </row>
        <row r="1544">
          <cell r="K1544">
            <v>32.505000000000003</v>
          </cell>
          <cell r="Q1544">
            <v>5.4131999999999998</v>
          </cell>
        </row>
        <row r="1545">
          <cell r="K1545">
            <v>36.963999999999999</v>
          </cell>
          <cell r="Q1545">
            <v>6.1557000000000004</v>
          </cell>
        </row>
        <row r="1546">
          <cell r="K1546">
            <v>36.344999999999999</v>
          </cell>
          <cell r="Q1546">
            <v>6.0526</v>
          </cell>
        </row>
        <row r="1547">
          <cell r="K1547">
            <v>36.145000000000003</v>
          </cell>
          <cell r="Q1547">
            <v>6.0193000000000003</v>
          </cell>
        </row>
        <row r="1548">
          <cell r="K1548">
            <v>36.445</v>
          </cell>
          <cell r="Q1548">
            <v>6.0693000000000001</v>
          </cell>
        </row>
        <row r="1549">
          <cell r="K1549">
            <v>37.200000000000003</v>
          </cell>
          <cell r="Q1549">
            <v>6.1950000000000003</v>
          </cell>
        </row>
        <row r="1550">
          <cell r="K1550">
            <v>37.409999999999997</v>
          </cell>
          <cell r="Q1550">
            <v>6.23</v>
          </cell>
        </row>
        <row r="1551">
          <cell r="K1551">
            <v>37.905000000000001</v>
          </cell>
          <cell r="Q1551">
            <v>6.3124000000000002</v>
          </cell>
        </row>
        <row r="1552">
          <cell r="K1552">
            <v>37.774999999999999</v>
          </cell>
          <cell r="Q1552">
            <v>6.2907999999999999</v>
          </cell>
        </row>
        <row r="1553">
          <cell r="K1553">
            <v>38.06</v>
          </cell>
          <cell r="Q1553">
            <v>6.3383000000000003</v>
          </cell>
        </row>
        <row r="1554">
          <cell r="K1554">
            <v>37.734999999999999</v>
          </cell>
          <cell r="Q1554">
            <v>6.2840999999999996</v>
          </cell>
        </row>
        <row r="1555">
          <cell r="K1555">
            <v>37.325000000000003</v>
          </cell>
          <cell r="Q1555">
            <v>6.2159000000000004</v>
          </cell>
        </row>
        <row r="1556">
          <cell r="K1556">
            <v>37.44</v>
          </cell>
          <cell r="Q1556">
            <v>6.2350000000000003</v>
          </cell>
        </row>
        <row r="1557">
          <cell r="K1557">
            <v>37.65</v>
          </cell>
          <cell r="Q1557">
            <v>6.27</v>
          </cell>
        </row>
        <row r="1558">
          <cell r="K1558">
            <v>37.5</v>
          </cell>
          <cell r="Q1558">
            <v>6.2450000000000001</v>
          </cell>
        </row>
        <row r="1559">
          <cell r="K1559">
            <v>37.305301</v>
          </cell>
          <cell r="Q1559">
            <v>6.2126000000000001</v>
          </cell>
        </row>
        <row r="1560">
          <cell r="K1560">
            <v>37.079498000000001</v>
          </cell>
          <cell r="Q1560">
            <v>6.1749999999999998</v>
          </cell>
        </row>
        <row r="1561">
          <cell r="K1561">
            <v>37.270198999999998</v>
          </cell>
          <cell r="Q1561">
            <v>6.2066999999999997</v>
          </cell>
        </row>
        <row r="1562">
          <cell r="K1562">
            <v>36.905000000000001</v>
          </cell>
          <cell r="Q1562">
            <v>6.1459000000000001</v>
          </cell>
        </row>
        <row r="1563">
          <cell r="K1563">
            <v>36.957501000000001</v>
          </cell>
          <cell r="Q1563">
            <v>6.1547000000000001</v>
          </cell>
        </row>
        <row r="1564">
          <cell r="K1564">
            <v>37.125</v>
          </cell>
          <cell r="Q1564">
            <v>6.1825000000000001</v>
          </cell>
        </row>
        <row r="1565">
          <cell r="K1565">
            <v>38.17</v>
          </cell>
          <cell r="Q1565">
            <v>6.3566000000000003</v>
          </cell>
        </row>
        <row r="1566">
          <cell r="K1566">
            <v>38.115000000000002</v>
          </cell>
          <cell r="Q1566">
            <v>6.3474000000000004</v>
          </cell>
        </row>
        <row r="1567">
          <cell r="K1567">
            <v>37.384999999999998</v>
          </cell>
          <cell r="Q1567">
            <v>6.2257999999999996</v>
          </cell>
        </row>
        <row r="1568">
          <cell r="K1568">
            <v>37.119999999999997</v>
          </cell>
          <cell r="Q1568">
            <v>6.1817000000000002</v>
          </cell>
        </row>
        <row r="1569">
          <cell r="K1569">
            <v>37.729999999999997</v>
          </cell>
          <cell r="Q1569">
            <v>6.2832999999999997</v>
          </cell>
        </row>
        <row r="1570">
          <cell r="K1570">
            <v>37.925049000000001</v>
          </cell>
          <cell r="Q1570">
            <v>6.3158000000000003</v>
          </cell>
        </row>
        <row r="1571">
          <cell r="K1571">
            <v>37.375</v>
          </cell>
          <cell r="Q1571">
            <v>6.2241999999999997</v>
          </cell>
        </row>
        <row r="1572">
          <cell r="K1572">
            <v>36.83</v>
          </cell>
          <cell r="Q1572">
            <v>6.1334</v>
          </cell>
        </row>
        <row r="1573">
          <cell r="K1573">
            <v>36.39</v>
          </cell>
          <cell r="Q1573">
            <v>6.0601000000000003</v>
          </cell>
        </row>
        <row r="1574">
          <cell r="K1574">
            <v>36.33</v>
          </cell>
          <cell r="Q1574">
            <v>6.0502000000000002</v>
          </cell>
        </row>
        <row r="1575">
          <cell r="K1575">
            <v>36.24</v>
          </cell>
          <cell r="Q1575">
            <v>6.0351999999999997</v>
          </cell>
        </row>
        <row r="1576">
          <cell r="K1576">
            <v>36.299999999999997</v>
          </cell>
          <cell r="Q1576">
            <v>6.0452000000000004</v>
          </cell>
        </row>
        <row r="1577">
          <cell r="K1577">
            <v>36.189098999999999</v>
          </cell>
          <cell r="Q1577">
            <v>6.0266999999999999</v>
          </cell>
        </row>
        <row r="1578">
          <cell r="K1578">
            <v>36.725000000000001</v>
          </cell>
          <cell r="Q1578">
            <v>5.9897</v>
          </cell>
        </row>
        <row r="1579">
          <cell r="K1579">
            <v>37.53</v>
          </cell>
          <cell r="Q1579">
            <v>6.1210000000000004</v>
          </cell>
        </row>
        <row r="1580">
          <cell r="K1580">
            <v>37.475000000000001</v>
          </cell>
          <cell r="Q1580">
            <v>6.1120000000000001</v>
          </cell>
        </row>
        <row r="1581">
          <cell r="K1581">
            <v>37.862251000000001</v>
          </cell>
          <cell r="Q1581">
            <v>6.1752000000000002</v>
          </cell>
        </row>
        <row r="1582">
          <cell r="K1582">
            <v>38.44</v>
          </cell>
          <cell r="Q1582">
            <v>6.2694000000000001</v>
          </cell>
        </row>
        <row r="1583">
          <cell r="K1583">
            <v>38.700000000000003</v>
          </cell>
          <cell r="Q1583">
            <v>6.3117999999999999</v>
          </cell>
        </row>
        <row r="1584">
          <cell r="K1584">
            <v>38.935000000000002</v>
          </cell>
          <cell r="Q1584">
            <v>6.3502000000000001</v>
          </cell>
        </row>
        <row r="1585">
          <cell r="K1585">
            <v>38.97</v>
          </cell>
          <cell r="Q1585">
            <v>6.3559000000000001</v>
          </cell>
        </row>
        <row r="1586">
          <cell r="K1586">
            <v>39.04</v>
          </cell>
          <cell r="Q1586">
            <v>6.3673000000000002</v>
          </cell>
        </row>
        <row r="1587">
          <cell r="K1587">
            <v>38.884999999999998</v>
          </cell>
          <cell r="Q1587">
            <v>6.3419999999999996</v>
          </cell>
        </row>
        <row r="1588">
          <cell r="K1588">
            <v>38.68</v>
          </cell>
          <cell r="Q1588">
            <v>6.3086000000000002</v>
          </cell>
        </row>
        <row r="1589">
          <cell r="K1589">
            <v>38.585000000000001</v>
          </cell>
          <cell r="Q1589">
            <v>6.2930999999999999</v>
          </cell>
        </row>
        <row r="1590">
          <cell r="K1590">
            <v>38.765000000000001</v>
          </cell>
          <cell r="Q1590">
            <v>6.3224</v>
          </cell>
        </row>
        <row r="1591">
          <cell r="K1591">
            <v>39.14</v>
          </cell>
          <cell r="Q1591">
            <v>6.3836000000000004</v>
          </cell>
        </row>
        <row r="1592">
          <cell r="K1592">
            <v>38.954999999999998</v>
          </cell>
          <cell r="Q1592">
            <v>6.3533999999999997</v>
          </cell>
        </row>
        <row r="1593">
          <cell r="K1593">
            <v>38.42</v>
          </cell>
          <cell r="Q1593">
            <v>6.2662000000000004</v>
          </cell>
        </row>
        <row r="1594">
          <cell r="K1594">
            <v>39.200000000000003</v>
          </cell>
          <cell r="Q1594">
            <v>6.3933999999999997</v>
          </cell>
        </row>
        <row r="1595">
          <cell r="K1595">
            <v>39.68</v>
          </cell>
          <cell r="Q1595">
            <v>6.4717000000000002</v>
          </cell>
        </row>
        <row r="1596">
          <cell r="K1596">
            <v>39.44</v>
          </cell>
          <cell r="Q1596">
            <v>6.4325000000000001</v>
          </cell>
        </row>
        <row r="1597">
          <cell r="K1597">
            <v>39.9</v>
          </cell>
          <cell r="Q1597">
            <v>6.5076000000000001</v>
          </cell>
        </row>
        <row r="1598">
          <cell r="K1598">
            <v>39.85</v>
          </cell>
          <cell r="Q1598">
            <v>6.4993999999999996</v>
          </cell>
        </row>
        <row r="1599">
          <cell r="K1599">
            <v>39.450000000000003</v>
          </cell>
          <cell r="Q1599">
            <v>6.4341999999999997</v>
          </cell>
        </row>
        <row r="1600">
          <cell r="K1600">
            <v>40.56</v>
          </cell>
          <cell r="Q1600">
            <v>6.6151999999999997</v>
          </cell>
        </row>
        <row r="1601">
          <cell r="K1601">
            <v>39.590000000000003</v>
          </cell>
          <cell r="Q1601">
            <v>6.4569999999999999</v>
          </cell>
        </row>
        <row r="1602">
          <cell r="K1602">
            <v>40.54</v>
          </cell>
          <cell r="Q1602">
            <v>6.6119000000000003</v>
          </cell>
        </row>
        <row r="1603">
          <cell r="K1603">
            <v>39.909999999999997</v>
          </cell>
          <cell r="Q1603">
            <v>6.5091999999999999</v>
          </cell>
        </row>
        <row r="1604">
          <cell r="K1604">
            <v>40.36</v>
          </cell>
          <cell r="Q1604">
            <v>6.5826000000000002</v>
          </cell>
        </row>
        <row r="1605">
          <cell r="K1605">
            <v>40.9</v>
          </cell>
          <cell r="Q1605">
            <v>6.6706000000000003</v>
          </cell>
        </row>
        <row r="1606">
          <cell r="K1606">
            <v>40.4</v>
          </cell>
          <cell r="Q1606">
            <v>6.5891000000000002</v>
          </cell>
        </row>
        <row r="1607">
          <cell r="K1607">
            <v>40.83</v>
          </cell>
          <cell r="Q1607">
            <v>6.6592000000000002</v>
          </cell>
        </row>
        <row r="1608">
          <cell r="K1608">
            <v>41.4</v>
          </cell>
          <cell r="Q1608">
            <v>6.7522000000000002</v>
          </cell>
        </row>
        <row r="1609">
          <cell r="K1609">
            <v>41.6</v>
          </cell>
          <cell r="Q1609">
            <v>6.7847999999999997</v>
          </cell>
        </row>
        <row r="1610">
          <cell r="K1610">
            <v>41.6</v>
          </cell>
          <cell r="Q1610">
            <v>6.7847999999999997</v>
          </cell>
        </row>
        <row r="1611">
          <cell r="K1611">
            <v>42.28</v>
          </cell>
          <cell r="Q1611">
            <v>6.8956999999999997</v>
          </cell>
        </row>
        <row r="1612">
          <cell r="K1612">
            <v>41.88</v>
          </cell>
          <cell r="Q1612">
            <v>6.8304999999999998</v>
          </cell>
        </row>
        <row r="1613">
          <cell r="K1613">
            <v>41.54</v>
          </cell>
          <cell r="Q1613">
            <v>6.7750000000000004</v>
          </cell>
        </row>
        <row r="1614">
          <cell r="K1614">
            <v>42.45</v>
          </cell>
          <cell r="Q1614">
            <v>6.9234</v>
          </cell>
        </row>
        <row r="1615">
          <cell r="K1615">
            <v>42.09</v>
          </cell>
          <cell r="Q1615">
            <v>6.8647</v>
          </cell>
        </row>
        <row r="1616">
          <cell r="K1616">
            <v>42.25</v>
          </cell>
          <cell r="Q1616">
            <v>6.8907999999999996</v>
          </cell>
        </row>
        <row r="1617">
          <cell r="K1617">
            <v>42.89</v>
          </cell>
          <cell r="Q1617">
            <v>6.9951999999999996</v>
          </cell>
        </row>
        <row r="1618">
          <cell r="K1618">
            <v>42.72</v>
          </cell>
          <cell r="Q1618">
            <v>6.9675000000000002</v>
          </cell>
        </row>
        <row r="1619">
          <cell r="K1619">
            <v>43.45</v>
          </cell>
          <cell r="Q1619">
            <v>7.0865</v>
          </cell>
        </row>
        <row r="1620">
          <cell r="K1620">
            <v>43.87</v>
          </cell>
          <cell r="Q1620">
            <v>7.1550000000000002</v>
          </cell>
        </row>
        <row r="1621">
          <cell r="K1621">
            <v>45.02</v>
          </cell>
          <cell r="Q1621">
            <v>7.3426</v>
          </cell>
        </row>
        <row r="1622">
          <cell r="K1622">
            <v>45.4</v>
          </cell>
          <cell r="Q1622">
            <v>7.4046000000000003</v>
          </cell>
        </row>
        <row r="1623">
          <cell r="K1623">
            <v>44.95</v>
          </cell>
          <cell r="Q1623">
            <v>7.3311999999999999</v>
          </cell>
        </row>
        <row r="1624">
          <cell r="K1624">
            <v>45.43</v>
          </cell>
          <cell r="Q1624">
            <v>7.4095000000000004</v>
          </cell>
        </row>
        <row r="1625">
          <cell r="K1625">
            <v>45.94</v>
          </cell>
          <cell r="Q1625">
            <v>7.4927000000000001</v>
          </cell>
        </row>
        <row r="1626">
          <cell r="K1626">
            <v>46.18</v>
          </cell>
          <cell r="Q1626">
            <v>7.5317999999999996</v>
          </cell>
        </row>
        <row r="1627">
          <cell r="K1627">
            <v>45.87</v>
          </cell>
          <cell r="Q1627">
            <v>7.4812000000000003</v>
          </cell>
        </row>
        <row r="1628">
          <cell r="K1628">
            <v>45.88</v>
          </cell>
          <cell r="Q1628">
            <v>7.4828999999999999</v>
          </cell>
        </row>
        <row r="1629">
          <cell r="K1629">
            <v>45.17</v>
          </cell>
          <cell r="Q1629">
            <v>7.3670999999999998</v>
          </cell>
        </row>
        <row r="1630">
          <cell r="K1630">
            <v>44.8</v>
          </cell>
          <cell r="Q1630">
            <v>7.3067000000000002</v>
          </cell>
        </row>
        <row r="1631">
          <cell r="K1631">
            <v>44.38</v>
          </cell>
          <cell r="Q1631">
            <v>7.2382</v>
          </cell>
        </row>
        <row r="1632">
          <cell r="K1632">
            <v>44.52</v>
          </cell>
          <cell r="Q1632">
            <v>7.2610999999999999</v>
          </cell>
        </row>
        <row r="1633">
          <cell r="K1633">
            <v>44.54</v>
          </cell>
          <cell r="Q1633">
            <v>7.2643000000000004</v>
          </cell>
        </row>
        <row r="1634">
          <cell r="K1634">
            <v>45.51</v>
          </cell>
          <cell r="Q1634">
            <v>7.4225000000000003</v>
          </cell>
        </row>
        <row r="1635">
          <cell r="K1635">
            <v>44.98</v>
          </cell>
          <cell r="Q1635">
            <v>7.3361000000000001</v>
          </cell>
        </row>
        <row r="1636">
          <cell r="K1636">
            <v>45.76</v>
          </cell>
          <cell r="Q1636">
            <v>7.4633000000000003</v>
          </cell>
        </row>
        <row r="1637">
          <cell r="K1637">
            <v>47.72</v>
          </cell>
          <cell r="Q1637">
            <v>7.7830000000000004</v>
          </cell>
        </row>
        <row r="1638">
          <cell r="K1638">
            <v>48.94</v>
          </cell>
          <cell r="Q1638">
            <v>7.9819000000000004</v>
          </cell>
        </row>
        <row r="1639">
          <cell r="K1639">
            <v>47.98</v>
          </cell>
          <cell r="Q1639">
            <v>7.7624000000000004</v>
          </cell>
        </row>
        <row r="1640">
          <cell r="K1640">
            <v>48.2</v>
          </cell>
          <cell r="Q1640">
            <v>7.7979000000000003</v>
          </cell>
        </row>
        <row r="1641">
          <cell r="K1641">
            <v>47.63</v>
          </cell>
          <cell r="Q1641">
            <v>7.7057000000000002</v>
          </cell>
        </row>
        <row r="1642">
          <cell r="K1642">
            <v>47.74</v>
          </cell>
          <cell r="Q1642">
            <v>7.7234999999999996</v>
          </cell>
        </row>
        <row r="1643">
          <cell r="K1643">
            <v>47.37</v>
          </cell>
          <cell r="Q1643">
            <v>7.6637000000000004</v>
          </cell>
        </row>
        <row r="1644">
          <cell r="K1644">
            <v>47.2</v>
          </cell>
          <cell r="Q1644">
            <v>7.6361999999999997</v>
          </cell>
        </row>
        <row r="1645">
          <cell r="K1645">
            <v>48.3</v>
          </cell>
          <cell r="Q1645">
            <v>7.8140999999999998</v>
          </cell>
        </row>
        <row r="1646">
          <cell r="K1646">
            <v>49.73</v>
          </cell>
          <cell r="Q1646">
            <v>8.0455000000000005</v>
          </cell>
        </row>
        <row r="1647">
          <cell r="K1647">
            <v>51.65</v>
          </cell>
          <cell r="Q1647">
            <v>8.3560999999999996</v>
          </cell>
        </row>
        <row r="1648">
          <cell r="K1648">
            <v>51.93</v>
          </cell>
          <cell r="Q1648">
            <v>8.4014000000000006</v>
          </cell>
        </row>
        <row r="1649">
          <cell r="K1649">
            <v>50.68</v>
          </cell>
          <cell r="Q1649">
            <v>8.1991999999999994</v>
          </cell>
        </row>
        <row r="1650">
          <cell r="K1650">
            <v>52.01</v>
          </cell>
          <cell r="Q1650">
            <v>8.4143000000000008</v>
          </cell>
        </row>
        <row r="1651">
          <cell r="K1651">
            <v>51.94</v>
          </cell>
          <cell r="Q1651">
            <v>8.4030000000000005</v>
          </cell>
        </row>
        <row r="1652">
          <cell r="K1652">
            <v>50.86</v>
          </cell>
          <cell r="Q1652">
            <v>8.2283000000000008</v>
          </cell>
        </row>
        <row r="1653">
          <cell r="K1653">
            <v>53.17</v>
          </cell>
          <cell r="Q1653">
            <v>8.6020000000000003</v>
          </cell>
        </row>
        <row r="1654">
          <cell r="K1654">
            <v>54.05</v>
          </cell>
          <cell r="Q1654">
            <v>8.7444000000000006</v>
          </cell>
        </row>
        <row r="1655">
          <cell r="K1655">
            <v>53.33</v>
          </cell>
          <cell r="Q1655">
            <v>8.6279000000000003</v>
          </cell>
        </row>
        <row r="1656">
          <cell r="K1656">
            <v>50.57</v>
          </cell>
          <cell r="Q1656">
            <v>8.1814</v>
          </cell>
        </row>
        <row r="1657">
          <cell r="K1657">
            <v>51.43</v>
          </cell>
          <cell r="Q1657">
            <v>8.3204999999999991</v>
          </cell>
        </row>
        <row r="1658">
          <cell r="K1658">
            <v>51.38</v>
          </cell>
          <cell r="Q1658">
            <v>8.3124000000000002</v>
          </cell>
        </row>
        <row r="1659">
          <cell r="K1659">
            <v>51.09</v>
          </cell>
          <cell r="Q1659">
            <v>8.2654999999999994</v>
          </cell>
        </row>
        <row r="1660">
          <cell r="K1660">
            <v>50.64</v>
          </cell>
          <cell r="Q1660">
            <v>8.1927000000000003</v>
          </cell>
        </row>
        <row r="1661">
          <cell r="K1661">
            <v>50.14</v>
          </cell>
          <cell r="Q1661">
            <v>8.1118000000000006</v>
          </cell>
        </row>
        <row r="1662">
          <cell r="K1662">
            <v>52.18</v>
          </cell>
          <cell r="Q1662">
            <v>8.4418000000000006</v>
          </cell>
        </row>
        <row r="1663">
          <cell r="K1663">
            <v>55.15</v>
          </cell>
          <cell r="Q1663">
            <v>8.9222999999999999</v>
          </cell>
        </row>
        <row r="1664">
          <cell r="K1664">
            <v>54.43</v>
          </cell>
          <cell r="Q1664">
            <v>8.8058999999999994</v>
          </cell>
        </row>
        <row r="1665">
          <cell r="K1665">
            <v>53.13</v>
          </cell>
          <cell r="Q1665">
            <v>8.5954999999999995</v>
          </cell>
        </row>
        <row r="1666">
          <cell r="K1666">
            <v>52.38</v>
          </cell>
          <cell r="Q1666">
            <v>8.4741999999999997</v>
          </cell>
        </row>
        <row r="1667">
          <cell r="K1667">
            <v>52.79</v>
          </cell>
          <cell r="Q1667">
            <v>8.5404999999999998</v>
          </cell>
        </row>
        <row r="1668">
          <cell r="K1668">
            <v>52.88</v>
          </cell>
          <cell r="Q1668">
            <v>8.5550999999999995</v>
          </cell>
        </row>
        <row r="1669">
          <cell r="K1669">
            <v>54.47</v>
          </cell>
          <cell r="Q1669">
            <v>8.8123000000000005</v>
          </cell>
        </row>
        <row r="1670">
          <cell r="K1670">
            <v>56.25</v>
          </cell>
          <cell r="Q1670">
            <v>9.1003000000000007</v>
          </cell>
        </row>
        <row r="1671">
          <cell r="K1671">
            <v>56.36</v>
          </cell>
          <cell r="Q1671">
            <v>9.1181000000000001</v>
          </cell>
        </row>
        <row r="1672">
          <cell r="K1672">
            <v>54.96</v>
          </cell>
          <cell r="Q1672">
            <v>8.8916000000000004</v>
          </cell>
        </row>
        <row r="1673">
          <cell r="K1673">
            <v>56.3</v>
          </cell>
          <cell r="Q1673">
            <v>9.1083999999999996</v>
          </cell>
        </row>
        <row r="1674">
          <cell r="K1674">
            <v>55.74</v>
          </cell>
          <cell r="Q1674">
            <v>9.0177999999999994</v>
          </cell>
        </row>
        <row r="1675">
          <cell r="K1675">
            <v>56.47</v>
          </cell>
          <cell r="Q1675">
            <v>9.1358999999999995</v>
          </cell>
        </row>
        <row r="1676">
          <cell r="K1676">
            <v>55.93</v>
          </cell>
          <cell r="Q1676">
            <v>9.0485000000000007</v>
          </cell>
        </row>
        <row r="1677">
          <cell r="K1677">
            <v>55.48</v>
          </cell>
          <cell r="Q1677">
            <v>8.9756999999999998</v>
          </cell>
        </row>
        <row r="1678">
          <cell r="K1678">
            <v>55.81</v>
          </cell>
          <cell r="Q1678">
            <v>9.0290999999999997</v>
          </cell>
        </row>
        <row r="1679">
          <cell r="K1679">
            <v>56.18</v>
          </cell>
          <cell r="Q1679">
            <v>9.0890000000000004</v>
          </cell>
        </row>
        <row r="1680">
          <cell r="K1680">
            <v>55.63</v>
          </cell>
          <cell r="Q1680">
            <v>9</v>
          </cell>
        </row>
        <row r="1681">
          <cell r="K1681">
            <v>55.8</v>
          </cell>
          <cell r="Q1681">
            <v>9.0274999999999999</v>
          </cell>
        </row>
        <row r="1682">
          <cell r="K1682">
            <v>54.48</v>
          </cell>
          <cell r="Q1682">
            <v>8.8139000000000003</v>
          </cell>
        </row>
        <row r="1683">
          <cell r="K1683">
            <v>53.12</v>
          </cell>
          <cell r="Q1683">
            <v>8.5938999999999997</v>
          </cell>
        </row>
        <row r="1684">
          <cell r="K1684">
            <v>52.32</v>
          </cell>
          <cell r="Q1684">
            <v>8.4644999999999992</v>
          </cell>
        </row>
        <row r="1685">
          <cell r="K1685">
            <v>50.12</v>
          </cell>
          <cell r="Q1685">
            <v>8.1085999999999991</v>
          </cell>
        </row>
        <row r="1686">
          <cell r="K1686">
            <v>51.35</v>
          </cell>
          <cell r="Q1686">
            <v>8.3076000000000008</v>
          </cell>
        </row>
        <row r="1687">
          <cell r="K1687">
            <v>52.891998000000001</v>
          </cell>
          <cell r="Q1687">
            <v>8.5570000000000004</v>
          </cell>
        </row>
        <row r="1688">
          <cell r="K1688">
            <v>52.44</v>
          </cell>
          <cell r="Q1688">
            <v>8.4839000000000002</v>
          </cell>
        </row>
        <row r="1689">
          <cell r="K1689">
            <v>52.44</v>
          </cell>
          <cell r="Q1689">
            <v>8.4839000000000002</v>
          </cell>
        </row>
        <row r="1690">
          <cell r="K1690">
            <v>51.17</v>
          </cell>
          <cell r="Q1690">
            <v>8.2783999999999995</v>
          </cell>
        </row>
        <row r="1691">
          <cell r="K1691">
            <v>51.95</v>
          </cell>
          <cell r="Q1691">
            <v>8.4046000000000003</v>
          </cell>
        </row>
        <row r="1692">
          <cell r="K1692">
            <v>52.23</v>
          </cell>
          <cell r="Q1692">
            <v>8.4498999999999995</v>
          </cell>
        </row>
        <row r="1693">
          <cell r="K1693">
            <v>51.03</v>
          </cell>
          <cell r="Q1693">
            <v>8.2558000000000007</v>
          </cell>
        </row>
        <row r="1694">
          <cell r="K1694">
            <v>51.94</v>
          </cell>
          <cell r="Q1694">
            <v>8.4030000000000005</v>
          </cell>
        </row>
        <row r="1695">
          <cell r="K1695">
            <v>50.6</v>
          </cell>
          <cell r="Q1695">
            <v>8.1861999999999995</v>
          </cell>
        </row>
        <row r="1696">
          <cell r="K1696">
            <v>49.35</v>
          </cell>
          <cell r="Q1696">
            <v>7.984</v>
          </cell>
        </row>
        <row r="1697">
          <cell r="K1697">
            <v>48.83</v>
          </cell>
          <cell r="Q1697">
            <v>7.8998999999999997</v>
          </cell>
        </row>
        <row r="1698">
          <cell r="K1698">
            <v>48.93</v>
          </cell>
          <cell r="Q1698">
            <v>7.9160000000000004</v>
          </cell>
        </row>
        <row r="1699">
          <cell r="K1699">
            <v>49.78</v>
          </cell>
          <cell r="Q1699">
            <v>8.0535999999999994</v>
          </cell>
        </row>
        <row r="1700">
          <cell r="K1700">
            <v>51.31</v>
          </cell>
          <cell r="Q1700">
            <v>8.3010999999999999</v>
          </cell>
        </row>
        <row r="1701">
          <cell r="K1701">
            <v>51.005001</v>
          </cell>
          <cell r="Q1701">
            <v>8.2516999999999996</v>
          </cell>
        </row>
        <row r="1702">
          <cell r="K1702">
            <v>51.27</v>
          </cell>
          <cell r="Q1702">
            <v>8.2946000000000009</v>
          </cell>
        </row>
        <row r="1703">
          <cell r="K1703">
            <v>51.655000000000001</v>
          </cell>
          <cell r="Q1703">
            <v>8.2307000000000006</v>
          </cell>
        </row>
        <row r="1704">
          <cell r="K1704">
            <v>52.23</v>
          </cell>
          <cell r="Q1704">
            <v>8.3223000000000003</v>
          </cell>
        </row>
        <row r="1705">
          <cell r="K1705">
            <v>51.98</v>
          </cell>
          <cell r="Q1705">
            <v>8.2824000000000009</v>
          </cell>
        </row>
        <row r="1706">
          <cell r="K1706">
            <v>53.32</v>
          </cell>
          <cell r="Q1706">
            <v>8.4960000000000004</v>
          </cell>
        </row>
        <row r="1707">
          <cell r="K1707">
            <v>53.32</v>
          </cell>
          <cell r="Q1707">
            <v>8.4960000000000004</v>
          </cell>
        </row>
        <row r="1708">
          <cell r="K1708">
            <v>54.38</v>
          </cell>
          <cell r="Q1708">
            <v>8.6648999999999994</v>
          </cell>
        </row>
        <row r="1709">
          <cell r="K1709">
            <v>55.33</v>
          </cell>
          <cell r="Q1709">
            <v>8.8162000000000003</v>
          </cell>
        </row>
        <row r="1710">
          <cell r="K1710">
            <v>55.85</v>
          </cell>
          <cell r="Q1710">
            <v>8.8991000000000007</v>
          </cell>
        </row>
        <row r="1711">
          <cell r="K1711">
            <v>57.339001000000003</v>
          </cell>
          <cell r="Q1711">
            <v>9.1363000000000003</v>
          </cell>
        </row>
        <row r="1712">
          <cell r="K1712">
            <v>57.66</v>
          </cell>
          <cell r="Q1712">
            <v>9.1875</v>
          </cell>
        </row>
        <row r="1713">
          <cell r="K1713">
            <v>57.14</v>
          </cell>
          <cell r="Q1713">
            <v>9.1045999999999996</v>
          </cell>
        </row>
        <row r="1714">
          <cell r="K1714">
            <v>57.75</v>
          </cell>
          <cell r="Q1714">
            <v>9.2018000000000004</v>
          </cell>
        </row>
        <row r="1715">
          <cell r="K1715">
            <v>58.22</v>
          </cell>
          <cell r="Q1715">
            <v>9.2766999999999999</v>
          </cell>
        </row>
        <row r="1716">
          <cell r="K1716">
            <v>60.1</v>
          </cell>
          <cell r="Q1716">
            <v>9.5762999999999998</v>
          </cell>
        </row>
        <row r="1717">
          <cell r="K1717">
            <v>59.71</v>
          </cell>
          <cell r="Q1717">
            <v>9.5140999999999991</v>
          </cell>
        </row>
        <row r="1718">
          <cell r="K1718">
            <v>59.12</v>
          </cell>
          <cell r="Q1718">
            <v>9.4200999999999997</v>
          </cell>
        </row>
        <row r="1719">
          <cell r="K1719">
            <v>59.88</v>
          </cell>
          <cell r="Q1719">
            <v>9.5411999999999999</v>
          </cell>
        </row>
        <row r="1720">
          <cell r="K1720">
            <v>60.86</v>
          </cell>
          <cell r="Q1720">
            <v>9.6974</v>
          </cell>
        </row>
        <row r="1721">
          <cell r="K1721">
            <v>62.57</v>
          </cell>
          <cell r="Q1721">
            <v>9.9697999999999993</v>
          </cell>
        </row>
        <row r="1722">
          <cell r="K1722">
            <v>62.02</v>
          </cell>
          <cell r="Q1722">
            <v>9.8821999999999992</v>
          </cell>
        </row>
        <row r="1723">
          <cell r="K1723">
            <v>61.73</v>
          </cell>
          <cell r="Q1723">
            <v>9.8360000000000003</v>
          </cell>
        </row>
        <row r="1724">
          <cell r="K1724">
            <v>61.4</v>
          </cell>
          <cell r="Q1724">
            <v>9.7834000000000003</v>
          </cell>
        </row>
        <row r="1725">
          <cell r="K1725">
            <v>62</v>
          </cell>
          <cell r="Q1725">
            <v>9.8789999999999996</v>
          </cell>
        </row>
        <row r="1726">
          <cell r="K1726">
            <v>61.75</v>
          </cell>
          <cell r="Q1726">
            <v>9.8391999999999999</v>
          </cell>
        </row>
        <row r="1727">
          <cell r="K1727">
            <v>60.95</v>
          </cell>
          <cell r="Q1727">
            <v>9.7117000000000004</v>
          </cell>
        </row>
        <row r="1728">
          <cell r="K1728">
            <v>59.98</v>
          </cell>
          <cell r="Q1728">
            <v>9.5571999999999999</v>
          </cell>
        </row>
        <row r="1729">
          <cell r="K1729">
            <v>60.22</v>
          </cell>
          <cell r="Q1729">
            <v>9.5953999999999997</v>
          </cell>
        </row>
        <row r="1730">
          <cell r="K1730">
            <v>59.3</v>
          </cell>
          <cell r="Q1730">
            <v>9.4488000000000003</v>
          </cell>
        </row>
        <row r="1731">
          <cell r="K1731">
            <v>59.21</v>
          </cell>
          <cell r="Q1731">
            <v>9.4344999999999999</v>
          </cell>
        </row>
        <row r="1732">
          <cell r="K1732">
            <v>58.9</v>
          </cell>
          <cell r="Q1732">
            <v>9.3850999999999996</v>
          </cell>
        </row>
        <row r="1733">
          <cell r="K1733">
            <v>58.93</v>
          </cell>
          <cell r="Q1733">
            <v>9.3897999999999993</v>
          </cell>
        </row>
        <row r="1734">
          <cell r="K1734">
            <v>58.17</v>
          </cell>
          <cell r="Q1734">
            <v>9.2687000000000008</v>
          </cell>
        </row>
        <row r="1735">
          <cell r="K1735">
            <v>56.89</v>
          </cell>
          <cell r="Q1735">
            <v>9.0648</v>
          </cell>
        </row>
        <row r="1736">
          <cell r="K1736">
            <v>56.91</v>
          </cell>
          <cell r="Q1736">
            <v>9.0679999999999996</v>
          </cell>
        </row>
        <row r="1737">
          <cell r="K1737">
            <v>57.34</v>
          </cell>
          <cell r="Q1737">
            <v>9.1364999999999998</v>
          </cell>
        </row>
        <row r="1738">
          <cell r="K1738">
            <v>58</v>
          </cell>
          <cell r="Q1738">
            <v>9.2416999999999998</v>
          </cell>
        </row>
        <row r="1739">
          <cell r="K1739">
            <v>58.69</v>
          </cell>
          <cell r="Q1739">
            <v>9.3515999999999995</v>
          </cell>
        </row>
        <row r="1740">
          <cell r="K1740">
            <v>59.93</v>
          </cell>
          <cell r="Q1740">
            <v>9.5492000000000008</v>
          </cell>
        </row>
        <row r="1741">
          <cell r="K1741">
            <v>59.64</v>
          </cell>
          <cell r="Q1741">
            <v>9.5030000000000001</v>
          </cell>
        </row>
        <row r="1742">
          <cell r="K1742">
            <v>60.42</v>
          </cell>
          <cell r="Q1742">
            <v>9.6273</v>
          </cell>
        </row>
        <row r="1743">
          <cell r="K1743">
            <v>58.74</v>
          </cell>
          <cell r="Q1743">
            <v>9.3596000000000004</v>
          </cell>
        </row>
        <row r="1744">
          <cell r="K1744">
            <v>60.44</v>
          </cell>
          <cell r="Q1744">
            <v>9.6303999999999998</v>
          </cell>
        </row>
        <row r="1745">
          <cell r="K1745">
            <v>60.93</v>
          </cell>
          <cell r="Q1745">
            <v>9.7085000000000008</v>
          </cell>
        </row>
        <row r="1746">
          <cell r="K1746">
            <v>60.27</v>
          </cell>
          <cell r="Q1746">
            <v>9.6034000000000006</v>
          </cell>
        </row>
        <row r="1747">
          <cell r="K1747">
            <v>60.92</v>
          </cell>
          <cell r="Q1747">
            <v>9.7068999999999992</v>
          </cell>
        </row>
        <row r="1748">
          <cell r="K1748">
            <v>61.11</v>
          </cell>
          <cell r="Q1748">
            <v>9.7371999999999996</v>
          </cell>
        </row>
        <row r="1749">
          <cell r="K1749">
            <v>61.07</v>
          </cell>
          <cell r="Q1749">
            <v>9.7308000000000003</v>
          </cell>
        </row>
        <row r="1750">
          <cell r="K1750">
            <v>61.12</v>
          </cell>
          <cell r="Q1750">
            <v>9.7387999999999995</v>
          </cell>
        </row>
        <row r="1751">
          <cell r="K1751">
            <v>62.66</v>
          </cell>
          <cell r="Q1751">
            <v>9.9841999999999995</v>
          </cell>
        </row>
        <row r="1752">
          <cell r="K1752">
            <v>62.86</v>
          </cell>
          <cell r="Q1752">
            <v>10.016</v>
          </cell>
        </row>
        <row r="1753">
          <cell r="K1753">
            <v>62.93</v>
          </cell>
          <cell r="Q1753">
            <v>10.027200000000001</v>
          </cell>
        </row>
        <row r="1754">
          <cell r="K1754">
            <v>63.185001</v>
          </cell>
          <cell r="Q1754">
            <v>10.0678</v>
          </cell>
        </row>
        <row r="1755">
          <cell r="K1755">
            <v>63.53</v>
          </cell>
          <cell r="Q1755">
            <v>10.1228</v>
          </cell>
        </row>
        <row r="1756">
          <cell r="K1756">
            <v>63.02</v>
          </cell>
          <cell r="Q1756">
            <v>10.041499999999999</v>
          </cell>
        </row>
        <row r="1757">
          <cell r="K1757">
            <v>62.69</v>
          </cell>
          <cell r="Q1757">
            <v>9.9890000000000008</v>
          </cell>
        </row>
        <row r="1758">
          <cell r="K1758">
            <v>64.28</v>
          </cell>
          <cell r="Q1758">
            <v>10.2423</v>
          </cell>
        </row>
        <row r="1759">
          <cell r="K1759">
            <v>64.319999999999993</v>
          </cell>
          <cell r="Q1759">
            <v>10.248699999999999</v>
          </cell>
        </row>
        <row r="1760">
          <cell r="K1760">
            <v>63.86</v>
          </cell>
          <cell r="Q1760">
            <v>10.1754</v>
          </cell>
        </row>
        <row r="1761">
          <cell r="K1761">
            <v>62.58</v>
          </cell>
          <cell r="Q1761">
            <v>9.9713999999999992</v>
          </cell>
        </row>
        <row r="1762">
          <cell r="K1762">
            <v>62.74</v>
          </cell>
          <cell r="Q1762">
            <v>9.9969000000000001</v>
          </cell>
        </row>
        <row r="1763">
          <cell r="K1763">
            <v>61.73</v>
          </cell>
          <cell r="Q1763">
            <v>9.8360000000000003</v>
          </cell>
        </row>
        <row r="1764">
          <cell r="K1764">
            <v>62.8</v>
          </cell>
          <cell r="Q1764">
            <v>10.006500000000001</v>
          </cell>
        </row>
        <row r="1765">
          <cell r="K1765">
            <v>63.54</v>
          </cell>
          <cell r="Q1765">
            <v>10.1244</v>
          </cell>
        </row>
        <row r="1766">
          <cell r="K1766">
            <v>62.87</v>
          </cell>
          <cell r="Q1766">
            <v>9.8412000000000006</v>
          </cell>
        </row>
        <row r="1767">
          <cell r="K1767">
            <v>62.8</v>
          </cell>
          <cell r="Q1767">
            <v>9.8302999999999994</v>
          </cell>
        </row>
        <row r="1768">
          <cell r="K1768">
            <v>62.4</v>
          </cell>
          <cell r="Q1768">
            <v>9.7676999999999996</v>
          </cell>
        </row>
        <row r="1769">
          <cell r="K1769">
            <v>61.71</v>
          </cell>
          <cell r="Q1769">
            <v>9.6595999999999993</v>
          </cell>
        </row>
        <row r="1770">
          <cell r="K1770">
            <v>63.04</v>
          </cell>
          <cell r="Q1770">
            <v>9.8678000000000008</v>
          </cell>
        </row>
        <row r="1771">
          <cell r="K1771">
            <v>61.77</v>
          </cell>
          <cell r="Q1771">
            <v>9.6690000000000005</v>
          </cell>
        </row>
        <row r="1772">
          <cell r="K1772">
            <v>59.38</v>
          </cell>
          <cell r="Q1772">
            <v>9.2949000000000002</v>
          </cell>
        </row>
        <row r="1773">
          <cell r="K1773">
            <v>58.9</v>
          </cell>
          <cell r="Q1773">
            <v>9.2197999999999993</v>
          </cell>
        </row>
        <row r="1774">
          <cell r="K1774">
            <v>62.74</v>
          </cell>
          <cell r="Q1774">
            <v>9.8209</v>
          </cell>
        </row>
        <row r="1775">
          <cell r="K1775">
            <v>62.69</v>
          </cell>
          <cell r="Q1775">
            <v>9.8130000000000006</v>
          </cell>
        </row>
        <row r="1776">
          <cell r="K1776">
            <v>63.87</v>
          </cell>
          <cell r="Q1776">
            <v>9.9977999999999998</v>
          </cell>
        </row>
        <row r="1777">
          <cell r="K1777">
            <v>63.6</v>
          </cell>
          <cell r="Q1777">
            <v>9.9555000000000007</v>
          </cell>
        </row>
        <row r="1778">
          <cell r="K1778">
            <v>65.650000000000006</v>
          </cell>
          <cell r="Q1778">
            <v>10.276400000000001</v>
          </cell>
        </row>
        <row r="1779">
          <cell r="K1779">
            <v>67.36</v>
          </cell>
          <cell r="Q1779">
            <v>10.5441</v>
          </cell>
        </row>
        <row r="1780">
          <cell r="K1780">
            <v>68.209999999999994</v>
          </cell>
          <cell r="Q1780">
            <v>10.677099999999999</v>
          </cell>
        </row>
        <row r="1781">
          <cell r="K1781">
            <v>66.989999999999995</v>
          </cell>
          <cell r="Q1781">
            <v>10.4861</v>
          </cell>
        </row>
        <row r="1782">
          <cell r="K1782">
            <v>68.09</v>
          </cell>
          <cell r="Q1782">
            <v>10.658300000000001</v>
          </cell>
        </row>
        <row r="1783">
          <cell r="K1783">
            <v>69.010000000000005</v>
          </cell>
          <cell r="Q1783">
            <v>10.802300000000001</v>
          </cell>
        </row>
        <row r="1784">
          <cell r="K1784">
            <v>69.83</v>
          </cell>
          <cell r="Q1784">
            <v>10.9307</v>
          </cell>
        </row>
        <row r="1785">
          <cell r="K1785">
            <v>69.680000000000007</v>
          </cell>
          <cell r="Q1785">
            <v>10.9072</v>
          </cell>
        </row>
        <row r="1786">
          <cell r="K1786">
            <v>68.731003000000001</v>
          </cell>
          <cell r="Q1786">
            <v>10.758699999999999</v>
          </cell>
        </row>
        <row r="1787">
          <cell r="K1787">
            <v>69.5</v>
          </cell>
          <cell r="Q1787">
            <v>10.879</v>
          </cell>
        </row>
        <row r="1788">
          <cell r="K1788">
            <v>72.67</v>
          </cell>
          <cell r="Q1788">
            <v>11.3752</v>
          </cell>
        </row>
        <row r="1789">
          <cell r="K1789">
            <v>71.175003000000004</v>
          </cell>
          <cell r="Q1789">
            <v>11.1412</v>
          </cell>
        </row>
        <row r="1790">
          <cell r="K1790">
            <v>70.97</v>
          </cell>
          <cell r="Q1790">
            <v>11.1091</v>
          </cell>
        </row>
        <row r="1791">
          <cell r="K1791">
            <v>69.34</v>
          </cell>
          <cell r="Q1791">
            <v>10.853999999999999</v>
          </cell>
        </row>
        <row r="1792">
          <cell r="K1792">
            <v>69.540000000000006</v>
          </cell>
          <cell r="Q1792">
            <v>10.885300000000001</v>
          </cell>
        </row>
        <row r="1793">
          <cell r="K1793">
            <v>67.364998</v>
          </cell>
          <cell r="Q1793">
            <v>10.5448</v>
          </cell>
        </row>
        <row r="1794">
          <cell r="K1794">
            <v>65.63</v>
          </cell>
          <cell r="Q1794">
            <v>10.273300000000001</v>
          </cell>
        </row>
        <row r="1795">
          <cell r="K1795">
            <v>67.37</v>
          </cell>
          <cell r="Q1795">
            <v>10.5456</v>
          </cell>
        </row>
        <row r="1796">
          <cell r="K1796">
            <v>67.510000000000005</v>
          </cell>
          <cell r="Q1796">
            <v>10.567500000000001</v>
          </cell>
        </row>
        <row r="1797">
          <cell r="K1797">
            <v>67.61</v>
          </cell>
          <cell r="Q1797">
            <v>10.5832</v>
          </cell>
        </row>
        <row r="1798">
          <cell r="K1798">
            <v>68.5</v>
          </cell>
          <cell r="Q1798">
            <v>10.7225</v>
          </cell>
        </row>
        <row r="1799">
          <cell r="K1799">
            <v>68.98</v>
          </cell>
          <cell r="Q1799">
            <v>10.797599999999999</v>
          </cell>
        </row>
        <row r="1800">
          <cell r="K1800">
            <v>69.89</v>
          </cell>
          <cell r="Q1800">
            <v>10.940099999999999</v>
          </cell>
        </row>
        <row r="1801">
          <cell r="K1801">
            <v>68.97</v>
          </cell>
          <cell r="Q1801">
            <v>10.796099999999999</v>
          </cell>
        </row>
        <row r="1802">
          <cell r="K1802">
            <v>69.66</v>
          </cell>
          <cell r="Q1802">
            <v>10.9041</v>
          </cell>
        </row>
        <row r="1803">
          <cell r="K1803">
            <v>71.08</v>
          </cell>
          <cell r="Q1803">
            <v>11.1264</v>
          </cell>
        </row>
        <row r="1804">
          <cell r="K1804">
            <v>71.63</v>
          </cell>
          <cell r="Q1804">
            <v>11.212400000000001</v>
          </cell>
        </row>
        <row r="1805">
          <cell r="K1805">
            <v>74.27</v>
          </cell>
          <cell r="Q1805">
            <v>11.6257</v>
          </cell>
        </row>
        <row r="1806">
          <cell r="K1806">
            <v>74.599999999999994</v>
          </cell>
          <cell r="Q1806">
            <v>11.6774</v>
          </cell>
        </row>
        <row r="1807">
          <cell r="K1807">
            <v>74.37</v>
          </cell>
          <cell r="Q1807">
            <v>11.641299999999999</v>
          </cell>
        </row>
        <row r="1808">
          <cell r="K1808">
            <v>74.63</v>
          </cell>
          <cell r="Q1808">
            <v>11.682</v>
          </cell>
        </row>
        <row r="1809">
          <cell r="K1809">
            <v>74.81</v>
          </cell>
          <cell r="Q1809">
            <v>11.7102</v>
          </cell>
        </row>
        <row r="1810">
          <cell r="K1810">
            <v>74.52</v>
          </cell>
          <cell r="Q1810">
            <v>11.6648</v>
          </cell>
        </row>
        <row r="1811">
          <cell r="K1811">
            <v>72.42</v>
          </cell>
          <cell r="Q1811">
            <v>11.3361</v>
          </cell>
        </row>
        <row r="1812">
          <cell r="K1812">
            <v>72.47</v>
          </cell>
          <cell r="Q1812">
            <v>11.3439</v>
          </cell>
        </row>
        <row r="1813">
          <cell r="K1813">
            <v>73.19</v>
          </cell>
          <cell r="Q1813">
            <v>11.4566</v>
          </cell>
        </row>
        <row r="1814">
          <cell r="K1814">
            <v>73.989999999999995</v>
          </cell>
          <cell r="Q1814">
            <v>11.581899999999999</v>
          </cell>
        </row>
        <row r="1815">
          <cell r="K1815">
            <v>75.19</v>
          </cell>
          <cell r="Q1815">
            <v>11.7697</v>
          </cell>
        </row>
        <row r="1816">
          <cell r="K1816">
            <v>72.81</v>
          </cell>
          <cell r="Q1816">
            <v>11.3972</v>
          </cell>
        </row>
        <row r="1817">
          <cell r="K1817">
            <v>70.61</v>
          </cell>
          <cell r="Q1817">
            <v>11.0528</v>
          </cell>
        </row>
        <row r="1818">
          <cell r="K1818">
            <v>70.27</v>
          </cell>
          <cell r="Q1818">
            <v>10.999599999999999</v>
          </cell>
        </row>
        <row r="1819">
          <cell r="K1819">
            <v>71.400000000000006</v>
          </cell>
          <cell r="Q1819">
            <v>11.176399999999999</v>
          </cell>
        </row>
        <row r="1820">
          <cell r="K1820">
            <v>71.42</v>
          </cell>
          <cell r="Q1820">
            <v>11.179600000000001</v>
          </cell>
        </row>
        <row r="1821">
          <cell r="K1821">
            <v>70.08</v>
          </cell>
          <cell r="Q1821">
            <v>10.969799999999999</v>
          </cell>
        </row>
        <row r="1822">
          <cell r="K1822">
            <v>73.59</v>
          </cell>
          <cell r="Q1822">
            <v>11.519299999999999</v>
          </cell>
        </row>
        <row r="1823">
          <cell r="K1823">
            <v>73.430000000000007</v>
          </cell>
          <cell r="Q1823">
            <v>11.494199999999999</v>
          </cell>
        </row>
        <row r="1824">
          <cell r="K1824">
            <v>74.66</v>
          </cell>
          <cell r="Q1824">
            <v>11.6867</v>
          </cell>
        </row>
        <row r="1825">
          <cell r="K1825">
            <v>74.989999999999995</v>
          </cell>
          <cell r="Q1825">
            <v>11.7384</v>
          </cell>
        </row>
        <row r="1826">
          <cell r="K1826">
            <v>74.959999999999994</v>
          </cell>
          <cell r="Q1826">
            <v>11.733700000000001</v>
          </cell>
        </row>
        <row r="1827">
          <cell r="K1827">
            <v>75.2</v>
          </cell>
          <cell r="Q1827">
            <v>11.7713</v>
          </cell>
        </row>
        <row r="1828">
          <cell r="K1828">
            <v>74.45</v>
          </cell>
          <cell r="Q1828">
            <v>11.6539</v>
          </cell>
        </row>
        <row r="1829">
          <cell r="K1829">
            <v>75.08</v>
          </cell>
          <cell r="Q1829">
            <v>11.7525</v>
          </cell>
        </row>
        <row r="1830">
          <cell r="K1830">
            <v>75.099999999999994</v>
          </cell>
          <cell r="Q1830">
            <v>11.3344</v>
          </cell>
        </row>
        <row r="1831">
          <cell r="K1831">
            <v>75.209999999999994</v>
          </cell>
          <cell r="Q1831">
            <v>11.351000000000001</v>
          </cell>
        </row>
        <row r="1832">
          <cell r="K1832">
            <v>74.319999999999993</v>
          </cell>
          <cell r="Q1832">
            <v>11.216699999999999</v>
          </cell>
        </row>
        <row r="1833">
          <cell r="K1833">
            <v>73.239999999999995</v>
          </cell>
          <cell r="Q1833">
            <v>11.053699999999999</v>
          </cell>
        </row>
        <row r="1834">
          <cell r="K1834">
            <v>72.78</v>
          </cell>
          <cell r="Q1834">
            <v>10.9842</v>
          </cell>
        </row>
        <row r="1835">
          <cell r="K1835">
            <v>73.459999999999994</v>
          </cell>
          <cell r="Q1835">
            <v>11.0869</v>
          </cell>
        </row>
        <row r="1836">
          <cell r="K1836">
            <v>74.3</v>
          </cell>
          <cell r="Q1836">
            <v>11.2136</v>
          </cell>
        </row>
        <row r="1837">
          <cell r="K1837">
            <v>74.87</v>
          </cell>
          <cell r="Q1837">
            <v>11.2997</v>
          </cell>
        </row>
        <row r="1838">
          <cell r="K1838">
            <v>73.14</v>
          </cell>
          <cell r="Q1838">
            <v>11.038600000000001</v>
          </cell>
        </row>
        <row r="1839">
          <cell r="K1839">
            <v>74.989999999999995</v>
          </cell>
          <cell r="Q1839">
            <v>11.3178</v>
          </cell>
        </row>
        <row r="1840">
          <cell r="K1840">
            <v>75.23</v>
          </cell>
          <cell r="Q1840">
            <v>11.353999999999999</v>
          </cell>
        </row>
        <row r="1841">
          <cell r="K1841">
            <v>77.900000000000006</v>
          </cell>
          <cell r="Q1841">
            <v>11.757</v>
          </cell>
        </row>
        <row r="1842">
          <cell r="K1842">
            <v>78.400000000000006</v>
          </cell>
          <cell r="Q1842">
            <v>11.8324</v>
          </cell>
        </row>
        <row r="1843">
          <cell r="K1843">
            <v>81.58</v>
          </cell>
          <cell r="Q1843">
            <v>12.3124</v>
          </cell>
        </row>
        <row r="1844">
          <cell r="K1844">
            <v>82.18</v>
          </cell>
          <cell r="Q1844">
            <v>12.402900000000001</v>
          </cell>
        </row>
        <row r="1845">
          <cell r="K1845">
            <v>82.15</v>
          </cell>
          <cell r="Q1845">
            <v>12.398400000000001</v>
          </cell>
        </row>
        <row r="1846">
          <cell r="K1846">
            <v>80.62</v>
          </cell>
          <cell r="Q1846">
            <v>12.1675</v>
          </cell>
        </row>
        <row r="1847">
          <cell r="K1847">
            <v>78.86</v>
          </cell>
          <cell r="Q1847">
            <v>11.901899999999999</v>
          </cell>
        </row>
        <row r="1848">
          <cell r="K1848">
            <v>80.67</v>
          </cell>
          <cell r="Q1848">
            <v>12.175000000000001</v>
          </cell>
        </row>
        <row r="1849">
          <cell r="K1849">
            <v>79.849999999999994</v>
          </cell>
          <cell r="Q1849">
            <v>12.051299999999999</v>
          </cell>
        </row>
        <row r="1850">
          <cell r="K1850">
            <v>81.52</v>
          </cell>
          <cell r="Q1850">
            <v>12.3033</v>
          </cell>
        </row>
        <row r="1851">
          <cell r="K1851">
            <v>80.650000000000006</v>
          </cell>
          <cell r="Q1851">
            <v>12.172000000000001</v>
          </cell>
        </row>
        <row r="1852">
          <cell r="K1852">
            <v>78.83</v>
          </cell>
          <cell r="Q1852">
            <v>11.8973</v>
          </cell>
        </row>
        <row r="1853">
          <cell r="K1853">
            <v>82.02</v>
          </cell>
          <cell r="Q1853">
            <v>12.3788</v>
          </cell>
        </row>
        <row r="1854">
          <cell r="K1854">
            <v>78.150000000000006</v>
          </cell>
          <cell r="Q1854">
            <v>11.794700000000001</v>
          </cell>
        </row>
        <row r="1855">
          <cell r="K1855">
            <v>76.5</v>
          </cell>
          <cell r="Q1855">
            <v>11.5457</v>
          </cell>
        </row>
        <row r="1856">
          <cell r="K1856">
            <v>78.75</v>
          </cell>
          <cell r="Q1856">
            <v>11.885199999999999</v>
          </cell>
        </row>
        <row r="1857">
          <cell r="K1857">
            <v>80.98</v>
          </cell>
          <cell r="Q1857">
            <v>12.2218</v>
          </cell>
        </row>
        <row r="1858">
          <cell r="K1858">
            <v>81.8</v>
          </cell>
          <cell r="Q1858">
            <v>12.345599999999999</v>
          </cell>
        </row>
        <row r="1859">
          <cell r="K1859">
            <v>82</v>
          </cell>
          <cell r="Q1859">
            <v>12.3758</v>
          </cell>
        </row>
        <row r="1860">
          <cell r="K1860">
            <v>82.55</v>
          </cell>
          <cell r="Q1860">
            <v>12.4588</v>
          </cell>
        </row>
        <row r="1861">
          <cell r="K1861">
            <v>81.209999999999994</v>
          </cell>
          <cell r="Q1861">
            <v>12.256500000000001</v>
          </cell>
        </row>
        <row r="1862">
          <cell r="K1862">
            <v>83.81</v>
          </cell>
          <cell r="Q1862">
            <v>12.648899999999999</v>
          </cell>
        </row>
        <row r="1863">
          <cell r="K1863">
            <v>82.7</v>
          </cell>
          <cell r="Q1863">
            <v>12.481400000000001</v>
          </cell>
        </row>
        <row r="1864">
          <cell r="K1864">
            <v>82.81</v>
          </cell>
          <cell r="Q1864">
            <v>12.497999999999999</v>
          </cell>
        </row>
        <row r="1865">
          <cell r="K1865">
            <v>82.59</v>
          </cell>
          <cell r="Q1865">
            <v>12.4648</v>
          </cell>
        </row>
        <row r="1866">
          <cell r="K1866">
            <v>83.57</v>
          </cell>
          <cell r="Q1866">
            <v>12.6127</v>
          </cell>
        </row>
        <row r="1867">
          <cell r="K1867">
            <v>83.95</v>
          </cell>
          <cell r="Q1867">
            <v>12.6701</v>
          </cell>
        </row>
        <row r="1868">
          <cell r="K1868">
            <v>83.81</v>
          </cell>
          <cell r="Q1868">
            <v>12.648899999999999</v>
          </cell>
        </row>
        <row r="1869">
          <cell r="K1869">
            <v>83.65</v>
          </cell>
          <cell r="Q1869">
            <v>12.6248</v>
          </cell>
        </row>
        <row r="1870">
          <cell r="K1870">
            <v>82.79</v>
          </cell>
          <cell r="Q1870">
            <v>12.494999999999999</v>
          </cell>
        </row>
        <row r="1871">
          <cell r="K1871">
            <v>81.45</v>
          </cell>
          <cell r="Q1871">
            <v>12.2927</v>
          </cell>
        </row>
        <row r="1872">
          <cell r="K1872">
            <v>82.940100000000001</v>
          </cell>
          <cell r="Q1872">
            <v>12.5176</v>
          </cell>
        </row>
        <row r="1873">
          <cell r="K1873">
            <v>82.87</v>
          </cell>
          <cell r="Q1873">
            <v>12.507099999999999</v>
          </cell>
        </row>
        <row r="1874">
          <cell r="K1874">
            <v>79.92</v>
          </cell>
          <cell r="Q1874">
            <v>12.0618</v>
          </cell>
        </row>
        <row r="1875">
          <cell r="K1875">
            <v>79.58</v>
          </cell>
          <cell r="Q1875">
            <v>12.0105</v>
          </cell>
        </row>
        <row r="1876">
          <cell r="K1876">
            <v>80.23</v>
          </cell>
          <cell r="Q1876">
            <v>12.108599999999999</v>
          </cell>
        </row>
        <row r="1877">
          <cell r="K1877">
            <v>79.84</v>
          </cell>
          <cell r="Q1877">
            <v>12.049799999999999</v>
          </cell>
        </row>
        <row r="1878">
          <cell r="K1878">
            <v>79.72</v>
          </cell>
          <cell r="Q1878">
            <v>12.031599999999999</v>
          </cell>
        </row>
        <row r="1879">
          <cell r="K1879">
            <v>78.010000000000005</v>
          </cell>
          <cell r="Q1879">
            <v>11.7736</v>
          </cell>
        </row>
        <row r="1880">
          <cell r="K1880">
            <v>75.05</v>
          </cell>
          <cell r="Q1880">
            <v>11.3268</v>
          </cell>
        </row>
        <row r="1881">
          <cell r="K1881">
            <v>75.45</v>
          </cell>
          <cell r="Q1881">
            <v>11.3872</v>
          </cell>
        </row>
        <row r="1882">
          <cell r="K1882">
            <v>77.77</v>
          </cell>
          <cell r="Q1882">
            <v>11.737299999999999</v>
          </cell>
        </row>
        <row r="1883">
          <cell r="K1883">
            <v>76.540000000000006</v>
          </cell>
          <cell r="Q1883">
            <v>11.5517</v>
          </cell>
        </row>
        <row r="1884">
          <cell r="K1884">
            <v>75.525000000000006</v>
          </cell>
          <cell r="Q1884">
            <v>11.3985</v>
          </cell>
        </row>
        <row r="1885">
          <cell r="K1885">
            <v>72.069999999999993</v>
          </cell>
          <cell r="Q1885">
            <v>10.8771</v>
          </cell>
        </row>
        <row r="1886">
          <cell r="K1886">
            <v>72.13</v>
          </cell>
          <cell r="Q1886">
            <v>10.886100000000001</v>
          </cell>
        </row>
        <row r="1887">
          <cell r="K1887">
            <v>73.03</v>
          </cell>
          <cell r="Q1887">
            <v>11.022</v>
          </cell>
        </row>
        <row r="1888">
          <cell r="K1888">
            <v>72.78</v>
          </cell>
          <cell r="Q1888">
            <v>10.9842</v>
          </cell>
        </row>
        <row r="1889">
          <cell r="K1889">
            <v>71.41</v>
          </cell>
          <cell r="Q1889">
            <v>10.7775</v>
          </cell>
        </row>
        <row r="1890">
          <cell r="K1890">
            <v>68.55</v>
          </cell>
          <cell r="Q1890">
            <v>10.345800000000001</v>
          </cell>
        </row>
        <row r="1891">
          <cell r="K1891">
            <v>70.86</v>
          </cell>
          <cell r="Q1891">
            <v>8.7834000000000003</v>
          </cell>
        </row>
        <row r="1892">
          <cell r="K1892">
            <v>73.64</v>
          </cell>
          <cell r="Q1892">
            <v>9.1280000000000001</v>
          </cell>
        </row>
        <row r="1893">
          <cell r="K1893">
            <v>73.959999999999994</v>
          </cell>
          <cell r="Q1893">
            <v>9.1677</v>
          </cell>
        </row>
        <row r="1894">
          <cell r="K1894">
            <v>74</v>
          </cell>
          <cell r="Q1894">
            <v>9.1727000000000007</v>
          </cell>
        </row>
        <row r="1895">
          <cell r="K1895">
            <v>72.2</v>
          </cell>
          <cell r="Q1895">
            <v>8.9495000000000005</v>
          </cell>
        </row>
        <row r="1896">
          <cell r="K1896">
            <v>72.23</v>
          </cell>
          <cell r="Q1896">
            <v>8.9533000000000005</v>
          </cell>
        </row>
        <row r="1897">
          <cell r="K1897">
            <v>70.010000000000005</v>
          </cell>
          <cell r="Q1897">
            <v>8.6781000000000006</v>
          </cell>
        </row>
        <row r="1898">
          <cell r="K1898">
            <v>70.650000000000006</v>
          </cell>
          <cell r="Q1898">
            <v>8.7574000000000005</v>
          </cell>
        </row>
        <row r="1899">
          <cell r="K1899">
            <v>65.48</v>
          </cell>
          <cell r="Q1899">
            <v>8.1166</v>
          </cell>
        </row>
        <row r="1900">
          <cell r="K1900">
            <v>66.03</v>
          </cell>
          <cell r="Q1900">
            <v>8.1846999999999994</v>
          </cell>
        </row>
        <row r="1901">
          <cell r="K1901">
            <v>66.790000000000006</v>
          </cell>
          <cell r="Q1901">
            <v>8.2789000000000001</v>
          </cell>
        </row>
        <row r="1902">
          <cell r="K1902">
            <v>68.17</v>
          </cell>
          <cell r="Q1902">
            <v>8.4499999999999993</v>
          </cell>
        </row>
        <row r="1903">
          <cell r="K1903">
            <v>69.28</v>
          </cell>
          <cell r="Q1903">
            <v>8.5876000000000001</v>
          </cell>
        </row>
        <row r="1904">
          <cell r="K1904">
            <v>70</v>
          </cell>
          <cell r="Q1904">
            <v>8.6768000000000001</v>
          </cell>
        </row>
        <row r="1905">
          <cell r="K1905">
            <v>71.599999999999994</v>
          </cell>
          <cell r="Q1905">
            <v>8.8751999999999995</v>
          </cell>
        </row>
        <row r="1906">
          <cell r="K1906">
            <v>72.86</v>
          </cell>
          <cell r="Q1906">
            <v>9.0312999999999999</v>
          </cell>
        </row>
        <row r="1907">
          <cell r="K1907">
            <v>73.86</v>
          </cell>
          <cell r="Q1907">
            <v>9.1553000000000004</v>
          </cell>
        </row>
        <row r="1908">
          <cell r="K1908">
            <v>74.08</v>
          </cell>
          <cell r="Q1908">
            <v>9.1826000000000008</v>
          </cell>
        </row>
        <row r="1909">
          <cell r="K1909">
            <v>73.900000000000006</v>
          </cell>
          <cell r="Q1909">
            <v>9.1602999999999994</v>
          </cell>
        </row>
        <row r="1910">
          <cell r="K1910">
            <v>74.08</v>
          </cell>
          <cell r="Q1910">
            <v>9.1826000000000008</v>
          </cell>
        </row>
        <row r="1911">
          <cell r="K1911">
            <v>76.239999999999995</v>
          </cell>
          <cell r="Q1911">
            <v>9.4503000000000004</v>
          </cell>
        </row>
        <row r="1912">
          <cell r="K1912">
            <v>78.489999999999995</v>
          </cell>
          <cell r="Q1912">
            <v>9.7292000000000005</v>
          </cell>
        </row>
        <row r="1913">
          <cell r="K1913">
            <v>79.02</v>
          </cell>
          <cell r="Q1913">
            <v>9.7949000000000002</v>
          </cell>
        </row>
        <row r="1914">
          <cell r="K1914">
            <v>77.709999999999994</v>
          </cell>
          <cell r="Q1914">
            <v>9.6325000000000003</v>
          </cell>
        </row>
        <row r="1915">
          <cell r="K1915">
            <v>79.83</v>
          </cell>
          <cell r="Q1915">
            <v>9.8953000000000007</v>
          </cell>
        </row>
        <row r="1916">
          <cell r="K1916">
            <v>78.319999999999993</v>
          </cell>
          <cell r="Q1916">
            <v>9.7081</v>
          </cell>
        </row>
        <row r="1917">
          <cell r="K1917">
            <v>78.77</v>
          </cell>
          <cell r="Q1917">
            <v>9.7638999999999996</v>
          </cell>
        </row>
        <row r="1918">
          <cell r="K1918">
            <v>78.73</v>
          </cell>
          <cell r="Q1918">
            <v>9.7590000000000003</v>
          </cell>
        </row>
        <row r="1919">
          <cell r="K1919">
            <v>79.760000000000005</v>
          </cell>
          <cell r="Q1919">
            <v>9.8865999999999996</v>
          </cell>
        </row>
        <row r="1920">
          <cell r="K1920">
            <v>80.349999999999994</v>
          </cell>
          <cell r="Q1920">
            <v>9.9597999999999995</v>
          </cell>
        </row>
        <row r="1921">
          <cell r="K1921">
            <v>80.3</v>
          </cell>
          <cell r="Q1921">
            <v>9.9535999999999998</v>
          </cell>
        </row>
        <row r="1922">
          <cell r="K1922">
            <v>80.97</v>
          </cell>
          <cell r="Q1922">
            <v>10.0366</v>
          </cell>
        </row>
        <row r="1923">
          <cell r="K1923">
            <v>80.099999999999994</v>
          </cell>
          <cell r="Q1923">
            <v>9.9288000000000007</v>
          </cell>
        </row>
        <row r="1924">
          <cell r="K1924">
            <v>80.8</v>
          </cell>
          <cell r="Q1924">
            <v>10.015499999999999</v>
          </cell>
        </row>
        <row r="1925">
          <cell r="K1925">
            <v>82.05</v>
          </cell>
          <cell r="Q1925">
            <v>10.170500000000001</v>
          </cell>
        </row>
        <row r="1926">
          <cell r="K1926">
            <v>81.14</v>
          </cell>
          <cell r="Q1926">
            <v>10.057700000000001</v>
          </cell>
        </row>
        <row r="1927">
          <cell r="K1927">
            <v>81.81</v>
          </cell>
          <cell r="Q1927">
            <v>10.140700000000001</v>
          </cell>
        </row>
        <row r="1928">
          <cell r="K1928">
            <v>82.9</v>
          </cell>
          <cell r="Q1928">
            <v>10.2759</v>
          </cell>
        </row>
        <row r="1929">
          <cell r="K1929">
            <v>80.94</v>
          </cell>
          <cell r="Q1929">
            <v>10.0329</v>
          </cell>
        </row>
        <row r="1930">
          <cell r="K1930">
            <v>82.16</v>
          </cell>
          <cell r="Q1930">
            <v>10.184100000000001</v>
          </cell>
        </row>
        <row r="1931">
          <cell r="K1931">
            <v>81.86</v>
          </cell>
          <cell r="Q1931">
            <v>10.1469</v>
          </cell>
        </row>
        <row r="1932">
          <cell r="K1932">
            <v>82.08</v>
          </cell>
          <cell r="Q1932">
            <v>10.174200000000001</v>
          </cell>
        </row>
        <row r="1933">
          <cell r="K1933">
            <v>81.209999999999994</v>
          </cell>
          <cell r="Q1933">
            <v>10.0664</v>
          </cell>
        </row>
        <row r="1934">
          <cell r="K1934">
            <v>81.55</v>
          </cell>
          <cell r="Q1934">
            <v>10.108499999999999</v>
          </cell>
        </row>
        <row r="1935">
          <cell r="K1935">
            <v>82.55</v>
          </cell>
          <cell r="Q1935">
            <v>10.2325</v>
          </cell>
        </row>
        <row r="1936">
          <cell r="K1936">
            <v>83.02</v>
          </cell>
          <cell r="Q1936">
            <v>10.290699999999999</v>
          </cell>
        </row>
        <row r="1937">
          <cell r="K1937">
            <v>82.8</v>
          </cell>
          <cell r="Q1937">
            <v>10.263500000000001</v>
          </cell>
        </row>
        <row r="1938">
          <cell r="K1938">
            <v>82.39</v>
          </cell>
          <cell r="Q1938">
            <v>10.2126</v>
          </cell>
        </row>
        <row r="1939">
          <cell r="K1939">
            <v>79.004999999999995</v>
          </cell>
          <cell r="Q1939">
            <v>9.7929999999999993</v>
          </cell>
        </row>
        <row r="1940">
          <cell r="K1940">
            <v>79.540000000000006</v>
          </cell>
          <cell r="Q1940">
            <v>9.8594000000000008</v>
          </cell>
        </row>
        <row r="1941">
          <cell r="K1941">
            <v>80.819999999999993</v>
          </cell>
          <cell r="Q1941">
            <v>10.018000000000001</v>
          </cell>
        </row>
        <row r="1942">
          <cell r="K1942">
            <v>80.58</v>
          </cell>
          <cell r="Q1942">
            <v>9.9883000000000006</v>
          </cell>
        </row>
        <row r="1943">
          <cell r="K1943">
            <v>80.72</v>
          </cell>
          <cell r="Q1943">
            <v>10.005599999999999</v>
          </cell>
        </row>
        <row r="1944">
          <cell r="K1944">
            <v>80.77</v>
          </cell>
          <cell r="Q1944">
            <v>10.011799999999999</v>
          </cell>
        </row>
        <row r="1945">
          <cell r="K1945">
            <v>79.790000000000006</v>
          </cell>
          <cell r="Q1945">
            <v>9.8903999999999996</v>
          </cell>
        </row>
        <row r="1946">
          <cell r="K1946">
            <v>79.47</v>
          </cell>
          <cell r="Q1946">
            <v>9.8506999999999998</v>
          </cell>
        </row>
        <row r="1947">
          <cell r="K1947">
            <v>79.78</v>
          </cell>
          <cell r="Q1947">
            <v>9.8890999999999991</v>
          </cell>
        </row>
        <row r="1948">
          <cell r="K1948">
            <v>81.2</v>
          </cell>
          <cell r="Q1948">
            <v>10.065099999999999</v>
          </cell>
        </row>
        <row r="1949">
          <cell r="K1949">
            <v>80.8</v>
          </cell>
          <cell r="Q1949">
            <v>10.015499999999999</v>
          </cell>
        </row>
        <row r="1950">
          <cell r="K1950">
            <v>80.81</v>
          </cell>
          <cell r="Q1950">
            <v>10.0168</v>
          </cell>
        </row>
        <row r="1951">
          <cell r="K1951">
            <v>81.8</v>
          </cell>
          <cell r="Q1951">
            <v>10.1395</v>
          </cell>
        </row>
        <row r="1952">
          <cell r="K1952">
            <v>82.18</v>
          </cell>
          <cell r="Q1952">
            <v>10.1866</v>
          </cell>
        </row>
        <row r="1953">
          <cell r="K1953">
            <v>82.94</v>
          </cell>
          <cell r="Q1953">
            <v>10.280799999999999</v>
          </cell>
        </row>
        <row r="1954">
          <cell r="K1954">
            <v>82.91</v>
          </cell>
          <cell r="Q1954">
            <v>8.0202000000000009</v>
          </cell>
        </row>
        <row r="1955">
          <cell r="K1955">
            <v>85.29</v>
          </cell>
          <cell r="Q1955">
            <v>8.2504000000000008</v>
          </cell>
        </row>
        <row r="1956">
          <cell r="K1956">
            <v>87.1</v>
          </cell>
          <cell r="Q1956">
            <v>8.4254999999999995</v>
          </cell>
        </row>
        <row r="1957">
          <cell r="K1957">
            <v>87.9</v>
          </cell>
          <cell r="Q1957">
            <v>8.5029000000000003</v>
          </cell>
        </row>
        <row r="1958">
          <cell r="K1958">
            <v>87.21</v>
          </cell>
          <cell r="Q1958">
            <v>8.4360999999999997</v>
          </cell>
        </row>
        <row r="1959">
          <cell r="K1959">
            <v>87.11</v>
          </cell>
          <cell r="Q1959">
            <v>8.4265000000000008</v>
          </cell>
        </row>
        <row r="1960">
          <cell r="K1960">
            <v>88.68</v>
          </cell>
          <cell r="Q1960">
            <v>8.5783000000000005</v>
          </cell>
        </row>
        <row r="1961">
          <cell r="K1961">
            <v>88.94</v>
          </cell>
          <cell r="Q1961">
            <v>8.6035000000000004</v>
          </cell>
        </row>
        <row r="1962">
          <cell r="K1962">
            <v>88.73</v>
          </cell>
          <cell r="Q1962">
            <v>8.5831999999999997</v>
          </cell>
        </row>
        <row r="1963">
          <cell r="K1963">
            <v>89.85</v>
          </cell>
          <cell r="Q1963">
            <v>8.6914999999999996</v>
          </cell>
        </row>
        <row r="1964">
          <cell r="K1964">
            <v>89</v>
          </cell>
          <cell r="Q1964">
            <v>8.6092999999999993</v>
          </cell>
        </row>
        <row r="1965">
          <cell r="K1965">
            <v>87</v>
          </cell>
          <cell r="Q1965">
            <v>8.4158000000000008</v>
          </cell>
        </row>
        <row r="1966">
          <cell r="K1966">
            <v>85.07</v>
          </cell>
          <cell r="Q1966">
            <v>8.2291000000000007</v>
          </cell>
        </row>
        <row r="1967">
          <cell r="K1967">
            <v>89.189899999999994</v>
          </cell>
          <cell r="Q1967">
            <v>8.6277000000000008</v>
          </cell>
        </row>
        <row r="1968">
          <cell r="K1968">
            <v>88.86</v>
          </cell>
          <cell r="Q1968">
            <v>8.5957000000000008</v>
          </cell>
        </row>
        <row r="1969">
          <cell r="K1969">
            <v>89.33</v>
          </cell>
          <cell r="Q1969">
            <v>8.6411999999999995</v>
          </cell>
        </row>
        <row r="1970">
          <cell r="K1970">
            <v>90.34</v>
          </cell>
          <cell r="Q1970">
            <v>8.7388999999999992</v>
          </cell>
        </row>
        <row r="1971">
          <cell r="K1971">
            <v>90.54</v>
          </cell>
          <cell r="Q1971">
            <v>8.7583000000000002</v>
          </cell>
        </row>
        <row r="1972">
          <cell r="K1972">
            <v>89.84</v>
          </cell>
          <cell r="Q1972">
            <v>8.6905000000000001</v>
          </cell>
        </row>
        <row r="1973">
          <cell r="K1973">
            <v>91.46</v>
          </cell>
          <cell r="Q1973">
            <v>8.8472000000000008</v>
          </cell>
        </row>
        <row r="1974">
          <cell r="K1974">
            <v>92.99</v>
          </cell>
          <cell r="Q1974">
            <v>8.9952000000000005</v>
          </cell>
        </row>
        <row r="1975">
          <cell r="K1975">
            <v>93.79</v>
          </cell>
          <cell r="Q1975">
            <v>9.0725999999999996</v>
          </cell>
        </row>
        <row r="1976">
          <cell r="K1976">
            <v>91.55</v>
          </cell>
          <cell r="Q1976">
            <v>8.8559999999999999</v>
          </cell>
        </row>
        <row r="1977">
          <cell r="K1977">
            <v>91.5</v>
          </cell>
          <cell r="Q1977">
            <v>8.8511000000000006</v>
          </cell>
        </row>
        <row r="1978">
          <cell r="K1978">
            <v>92.18</v>
          </cell>
          <cell r="Q1978">
            <v>8.9169</v>
          </cell>
        </row>
        <row r="1979">
          <cell r="K1979">
            <v>92.27</v>
          </cell>
          <cell r="Q1979">
            <v>8.9255999999999993</v>
          </cell>
        </row>
        <row r="1980">
          <cell r="K1980">
            <v>92.79</v>
          </cell>
          <cell r="Q1980">
            <v>8.9758999999999993</v>
          </cell>
        </row>
        <row r="1981">
          <cell r="K1981">
            <v>92.05</v>
          </cell>
          <cell r="Q1981">
            <v>8.9042999999999992</v>
          </cell>
        </row>
        <row r="1982">
          <cell r="K1982">
            <v>92.45</v>
          </cell>
          <cell r="Q1982">
            <v>8.9429999999999996</v>
          </cell>
        </row>
        <row r="1983">
          <cell r="K1983">
            <v>92.92</v>
          </cell>
          <cell r="Q1983">
            <v>8.9885000000000002</v>
          </cell>
        </row>
        <row r="1984">
          <cell r="K1984">
            <v>93.36</v>
          </cell>
          <cell r="Q1984">
            <v>9.0310000000000006</v>
          </cell>
        </row>
        <row r="1985">
          <cell r="K1985">
            <v>93.98</v>
          </cell>
          <cell r="Q1985">
            <v>9.0909999999999993</v>
          </cell>
        </row>
        <row r="1986">
          <cell r="K1986">
            <v>96.36</v>
          </cell>
          <cell r="Q1986">
            <v>9.3211999999999993</v>
          </cell>
        </row>
        <row r="1987">
          <cell r="K1987">
            <v>99.49</v>
          </cell>
          <cell r="Q1987">
            <v>9.6240000000000006</v>
          </cell>
        </row>
        <row r="1988">
          <cell r="K1988">
            <v>100.72</v>
          </cell>
          <cell r="Q1988">
            <v>9.7430000000000003</v>
          </cell>
        </row>
        <row r="1989">
          <cell r="K1989">
            <v>101.28</v>
          </cell>
          <cell r="Q1989">
            <v>9.7972000000000001</v>
          </cell>
        </row>
        <row r="1990">
          <cell r="K1990">
            <v>100.79</v>
          </cell>
          <cell r="Q1990">
            <v>9.7498000000000005</v>
          </cell>
        </row>
        <row r="1991">
          <cell r="K1991">
            <v>102.27</v>
          </cell>
          <cell r="Q1991">
            <v>9.8928999999999991</v>
          </cell>
        </row>
        <row r="1992">
          <cell r="K1992">
            <v>103.96</v>
          </cell>
          <cell r="Q1992">
            <v>10.0564</v>
          </cell>
        </row>
        <row r="1993">
          <cell r="K1993">
            <v>107.45</v>
          </cell>
          <cell r="Q1993">
            <v>10.394</v>
          </cell>
        </row>
        <row r="1994">
          <cell r="K1994">
            <v>106.27</v>
          </cell>
          <cell r="Q1994">
            <v>10.2799</v>
          </cell>
        </row>
        <row r="1995">
          <cell r="K1995">
            <v>107.41</v>
          </cell>
          <cell r="Q1995">
            <v>10.3901</v>
          </cell>
        </row>
        <row r="1996">
          <cell r="K1996">
            <v>107.51</v>
          </cell>
          <cell r="Q1996">
            <v>10.399800000000001</v>
          </cell>
        </row>
        <row r="1997">
          <cell r="K1997">
            <v>107.56</v>
          </cell>
          <cell r="Q1997">
            <v>10.4047</v>
          </cell>
        </row>
        <row r="1998">
          <cell r="K1998">
            <v>109.36</v>
          </cell>
          <cell r="Q1998">
            <v>10.578799999999999</v>
          </cell>
        </row>
        <row r="1999">
          <cell r="K1999">
            <v>109.43</v>
          </cell>
          <cell r="Q1999">
            <v>10.5855</v>
          </cell>
        </row>
        <row r="2000">
          <cell r="K2000">
            <v>106.86</v>
          </cell>
          <cell r="Q2000">
            <v>10.3369</v>
          </cell>
        </row>
        <row r="2001">
          <cell r="K2001">
            <v>105.36</v>
          </cell>
          <cell r="Q2001">
            <v>10.191800000000001</v>
          </cell>
        </row>
        <row r="2002">
          <cell r="K2002">
            <v>106.53</v>
          </cell>
          <cell r="Q2002">
            <v>10.305</v>
          </cell>
        </row>
        <row r="2003">
          <cell r="K2003">
            <v>105.89</v>
          </cell>
          <cell r="Q2003">
            <v>10.2431</v>
          </cell>
        </row>
        <row r="2004">
          <cell r="K2004">
            <v>108.22</v>
          </cell>
          <cell r="Q2004">
            <v>10.468500000000001</v>
          </cell>
        </row>
        <row r="2005">
          <cell r="K2005">
            <v>106.39</v>
          </cell>
          <cell r="Q2005">
            <v>10.291499999999999</v>
          </cell>
        </row>
        <row r="2006">
          <cell r="K2006">
            <v>103.66</v>
          </cell>
          <cell r="Q2006">
            <v>10.0274</v>
          </cell>
        </row>
        <row r="2007">
          <cell r="K2007">
            <v>100.99</v>
          </cell>
          <cell r="Q2007">
            <v>9.7690999999999999</v>
          </cell>
        </row>
        <row r="2008">
          <cell r="K2008">
            <v>104.76</v>
          </cell>
          <cell r="Q2008">
            <v>10.133800000000001</v>
          </cell>
        </row>
        <row r="2009">
          <cell r="K2009">
            <v>103.84</v>
          </cell>
          <cell r="Q2009">
            <v>10.0448</v>
          </cell>
        </row>
        <row r="2010">
          <cell r="K2010">
            <v>105.93</v>
          </cell>
          <cell r="Q2010">
            <v>10.247</v>
          </cell>
        </row>
        <row r="2011">
          <cell r="K2011">
            <v>105.96</v>
          </cell>
          <cell r="Q2011">
            <v>10.2499</v>
          </cell>
        </row>
        <row r="2012">
          <cell r="K2012">
            <v>105.47</v>
          </cell>
          <cell r="Q2012">
            <v>10.202500000000001</v>
          </cell>
        </row>
        <row r="2013">
          <cell r="K2013">
            <v>105.39</v>
          </cell>
          <cell r="Q2013">
            <v>10.194699999999999</v>
          </cell>
        </row>
        <row r="2014">
          <cell r="K2014">
            <v>108.71</v>
          </cell>
          <cell r="Q2014">
            <v>10.5159</v>
          </cell>
        </row>
        <row r="2015">
          <cell r="K2015">
            <v>107.34</v>
          </cell>
          <cell r="Q2015">
            <v>10.3834</v>
          </cell>
        </row>
        <row r="2016">
          <cell r="K2016">
            <v>108.38</v>
          </cell>
          <cell r="Q2016">
            <v>10.484</v>
          </cell>
        </row>
        <row r="2017">
          <cell r="K2017">
            <v>107.51</v>
          </cell>
          <cell r="Q2017">
            <v>10.399800000000001</v>
          </cell>
        </row>
        <row r="2018">
          <cell r="K2018">
            <v>106.45</v>
          </cell>
          <cell r="Q2018">
            <v>8.6051000000000002</v>
          </cell>
        </row>
        <row r="2019">
          <cell r="K2019">
            <v>105.59</v>
          </cell>
          <cell r="Q2019">
            <v>8.5356000000000005</v>
          </cell>
        </row>
        <row r="2020">
          <cell r="K2020">
            <v>104.56</v>
          </cell>
          <cell r="Q2020">
            <v>8.4522999999999993</v>
          </cell>
        </row>
        <row r="2021">
          <cell r="K2021">
            <v>106.52</v>
          </cell>
          <cell r="Q2021">
            <v>8.6107999999999993</v>
          </cell>
        </row>
        <row r="2022">
          <cell r="K2022">
            <v>105.13</v>
          </cell>
          <cell r="Q2022">
            <v>8.4984000000000002</v>
          </cell>
        </row>
        <row r="2023">
          <cell r="K2023">
            <v>104.29</v>
          </cell>
          <cell r="Q2023">
            <v>8.4305000000000003</v>
          </cell>
        </row>
        <row r="2024">
          <cell r="K2024">
            <v>108.87</v>
          </cell>
          <cell r="Q2024">
            <v>8.8007000000000009</v>
          </cell>
        </row>
        <row r="2025">
          <cell r="K2025">
            <v>105.85</v>
          </cell>
          <cell r="Q2025">
            <v>8.5565999999999995</v>
          </cell>
        </row>
        <row r="2026">
          <cell r="K2026">
            <v>103.73</v>
          </cell>
          <cell r="Q2026">
            <v>8.3851999999999993</v>
          </cell>
        </row>
        <row r="2027">
          <cell r="K2027">
            <v>101.44</v>
          </cell>
          <cell r="Q2027">
            <v>8.2001000000000008</v>
          </cell>
        </row>
        <row r="2028">
          <cell r="K2028">
            <v>97.18</v>
          </cell>
          <cell r="Q2028">
            <v>7.8556999999999997</v>
          </cell>
        </row>
        <row r="2029">
          <cell r="K2029">
            <v>96.16</v>
          </cell>
          <cell r="Q2029">
            <v>7.7732999999999999</v>
          </cell>
        </row>
        <row r="2030">
          <cell r="K2030">
            <v>96.88</v>
          </cell>
          <cell r="Q2030">
            <v>7.8315000000000001</v>
          </cell>
        </row>
        <row r="2031">
          <cell r="K2031">
            <v>100.75</v>
          </cell>
          <cell r="Q2031">
            <v>8.1442999999999994</v>
          </cell>
        </row>
        <row r="2032">
          <cell r="K2032">
            <v>102.21</v>
          </cell>
          <cell r="Q2032">
            <v>8.2623999999999995</v>
          </cell>
        </row>
        <row r="2033">
          <cell r="K2033">
            <v>106.67</v>
          </cell>
          <cell r="Q2033">
            <v>8.6228999999999996</v>
          </cell>
        </row>
        <row r="2034">
          <cell r="K2034">
            <v>106.09</v>
          </cell>
          <cell r="Q2034">
            <v>8.5760000000000005</v>
          </cell>
        </row>
        <row r="2035">
          <cell r="K2035">
            <v>107.18</v>
          </cell>
          <cell r="Q2035">
            <v>8.6640999999999995</v>
          </cell>
        </row>
        <row r="2036">
          <cell r="K2036">
            <v>110.71</v>
          </cell>
          <cell r="Q2036">
            <v>8.9495000000000005</v>
          </cell>
        </row>
        <row r="2037">
          <cell r="K2037">
            <v>112.59</v>
          </cell>
          <cell r="Q2037">
            <v>9.1013999999999999</v>
          </cell>
        </row>
        <row r="2038">
          <cell r="K2038">
            <v>113.45</v>
          </cell>
          <cell r="Q2038">
            <v>9.1709999999999994</v>
          </cell>
        </row>
        <row r="2039">
          <cell r="K2039">
            <v>110.72</v>
          </cell>
          <cell r="Q2039">
            <v>8.9503000000000004</v>
          </cell>
        </row>
        <row r="2040">
          <cell r="K2040">
            <v>114.22</v>
          </cell>
          <cell r="Q2040">
            <v>9.2332000000000001</v>
          </cell>
        </row>
        <row r="2041">
          <cell r="K2041">
            <v>112</v>
          </cell>
          <cell r="Q2041">
            <v>9.0538000000000007</v>
          </cell>
        </row>
        <row r="2042">
          <cell r="K2042">
            <v>109.98</v>
          </cell>
          <cell r="Q2042">
            <v>8.8904999999999994</v>
          </cell>
        </row>
        <row r="2043">
          <cell r="K2043">
            <v>109.72</v>
          </cell>
          <cell r="Q2043">
            <v>8.8694000000000006</v>
          </cell>
        </row>
        <row r="2044">
          <cell r="K2044">
            <v>106.05</v>
          </cell>
          <cell r="Q2044">
            <v>8.5728000000000009</v>
          </cell>
        </row>
        <row r="2045">
          <cell r="K2045">
            <v>106.94</v>
          </cell>
          <cell r="Q2045">
            <v>8.6447000000000003</v>
          </cell>
        </row>
        <row r="2046">
          <cell r="K2046">
            <v>106.45</v>
          </cell>
          <cell r="Q2046">
            <v>8.6051000000000002</v>
          </cell>
        </row>
        <row r="2047">
          <cell r="K2047">
            <v>107.02</v>
          </cell>
          <cell r="Q2047">
            <v>8.6511999999999993</v>
          </cell>
        </row>
        <row r="2048">
          <cell r="K2048">
            <v>108.01</v>
          </cell>
          <cell r="Q2048">
            <v>8.7311999999999994</v>
          </cell>
        </row>
        <row r="2049">
          <cell r="K2049">
            <v>106.9</v>
          </cell>
          <cell r="Q2049">
            <v>8.6415000000000006</v>
          </cell>
        </row>
        <row r="2050">
          <cell r="K2050">
            <v>104.2</v>
          </cell>
          <cell r="Q2050">
            <v>8.4231999999999996</v>
          </cell>
        </row>
        <row r="2051">
          <cell r="K2051">
            <v>102.06</v>
          </cell>
          <cell r="Q2051">
            <v>8.2501999999999995</v>
          </cell>
        </row>
        <row r="2052">
          <cell r="K2052">
            <v>100.44</v>
          </cell>
          <cell r="Q2052">
            <v>8.1193000000000008</v>
          </cell>
        </row>
        <row r="2053">
          <cell r="K2053">
            <v>103.71</v>
          </cell>
          <cell r="Q2053">
            <v>8.3835999999999995</v>
          </cell>
        </row>
        <row r="2054">
          <cell r="K2054">
            <v>102.34</v>
          </cell>
          <cell r="Q2054">
            <v>8.2728999999999999</v>
          </cell>
        </row>
        <row r="2055">
          <cell r="K2055">
            <v>100.59</v>
          </cell>
          <cell r="Q2055">
            <v>8.1313999999999993</v>
          </cell>
        </row>
        <row r="2056">
          <cell r="K2056">
            <v>100.58</v>
          </cell>
          <cell r="Q2056">
            <v>8.1305999999999994</v>
          </cell>
        </row>
        <row r="2057">
          <cell r="K2057">
            <v>100.6</v>
          </cell>
          <cell r="Q2057">
            <v>8.1321999999999992</v>
          </cell>
        </row>
        <row r="2058">
          <cell r="K2058">
            <v>101.11</v>
          </cell>
          <cell r="Q2058">
            <v>8.1734000000000009</v>
          </cell>
        </row>
        <row r="2059">
          <cell r="K2059">
            <v>100.3</v>
          </cell>
          <cell r="Q2059">
            <v>8.1080000000000005</v>
          </cell>
        </row>
        <row r="2060">
          <cell r="K2060">
            <v>100.32</v>
          </cell>
          <cell r="Q2060">
            <v>8.1096000000000004</v>
          </cell>
        </row>
        <row r="2061">
          <cell r="K2061">
            <v>100.55</v>
          </cell>
          <cell r="Q2061">
            <v>8.1281999999999996</v>
          </cell>
        </row>
        <row r="2062">
          <cell r="K2062">
            <v>102.19</v>
          </cell>
          <cell r="Q2062">
            <v>8.2606999999999999</v>
          </cell>
        </row>
        <row r="2063">
          <cell r="K2063">
            <v>100.88</v>
          </cell>
          <cell r="Q2063">
            <v>8.1547999999999998</v>
          </cell>
        </row>
        <row r="2064">
          <cell r="K2064">
            <v>101.82</v>
          </cell>
          <cell r="Q2064">
            <v>8.2308000000000003</v>
          </cell>
        </row>
        <row r="2065">
          <cell r="K2065">
            <v>104.59</v>
          </cell>
          <cell r="Q2065">
            <v>8.4547000000000008</v>
          </cell>
        </row>
        <row r="2066">
          <cell r="K2066">
            <v>105.56</v>
          </cell>
          <cell r="Q2066">
            <v>8.5332000000000008</v>
          </cell>
        </row>
        <row r="2067">
          <cell r="K2067">
            <v>105.905</v>
          </cell>
          <cell r="Q2067">
            <v>8.5609999999999999</v>
          </cell>
        </row>
        <row r="2068">
          <cell r="K2068">
            <v>104.84</v>
          </cell>
          <cell r="Q2068">
            <v>8.4749999999999996</v>
          </cell>
        </row>
        <row r="2069">
          <cell r="K2069">
            <v>104.31</v>
          </cell>
          <cell r="Q2069">
            <v>8.4321000000000002</v>
          </cell>
        </row>
        <row r="2070">
          <cell r="K2070">
            <v>104.13</v>
          </cell>
          <cell r="Q2070">
            <v>8.4176000000000002</v>
          </cell>
        </row>
        <row r="2071">
          <cell r="K2071">
            <v>103.16</v>
          </cell>
          <cell r="Q2071">
            <v>8.3391999999999999</v>
          </cell>
        </row>
        <row r="2072">
          <cell r="K2072">
            <v>100.46</v>
          </cell>
          <cell r="Q2072">
            <v>8.1209000000000007</v>
          </cell>
        </row>
        <row r="2073">
          <cell r="K2073">
            <v>102.4</v>
          </cell>
          <cell r="Q2073">
            <v>8.2776999999999994</v>
          </cell>
        </row>
        <row r="2074">
          <cell r="K2074">
            <v>105.54</v>
          </cell>
          <cell r="Q2074">
            <v>8.5314999999999994</v>
          </cell>
        </row>
        <row r="2075">
          <cell r="K2075">
            <v>108.45</v>
          </cell>
          <cell r="Q2075">
            <v>8.7667999999999999</v>
          </cell>
        </row>
        <row r="2076">
          <cell r="K2076">
            <v>92.9</v>
          </cell>
          <cell r="Q2076">
            <v>7.5098000000000003</v>
          </cell>
        </row>
        <row r="2077">
          <cell r="K2077">
            <v>89.45</v>
          </cell>
          <cell r="Q2077">
            <v>7.2309000000000001</v>
          </cell>
        </row>
        <row r="2078">
          <cell r="K2078">
            <v>91.29</v>
          </cell>
          <cell r="Q2078">
            <v>7.3795999999999999</v>
          </cell>
        </row>
        <row r="2079">
          <cell r="K2079">
            <v>93.79</v>
          </cell>
          <cell r="Q2079">
            <v>7.5816999999999997</v>
          </cell>
        </row>
        <row r="2080">
          <cell r="K2080">
            <v>97.3</v>
          </cell>
          <cell r="Q2080">
            <v>7.8654000000000002</v>
          </cell>
        </row>
        <row r="2081">
          <cell r="K2081">
            <v>95.275000000000006</v>
          </cell>
          <cell r="Q2081">
            <v>7.7018000000000004</v>
          </cell>
        </row>
        <row r="2082">
          <cell r="K2082">
            <v>94.26</v>
          </cell>
          <cell r="Q2082">
            <v>6.2325999999999997</v>
          </cell>
        </row>
        <row r="2083">
          <cell r="K2083">
            <v>94.91</v>
          </cell>
          <cell r="Q2083">
            <v>6.2755000000000001</v>
          </cell>
        </row>
        <row r="2084">
          <cell r="K2084">
            <v>96.784999999999997</v>
          </cell>
          <cell r="Q2084">
            <v>6.3994999999999997</v>
          </cell>
        </row>
        <row r="2085">
          <cell r="K2085">
            <v>97.65</v>
          </cell>
          <cell r="Q2085">
            <v>6.4566999999999997</v>
          </cell>
        </row>
        <row r="2086">
          <cell r="K2086">
            <v>99.48</v>
          </cell>
          <cell r="Q2086">
            <v>6.5777000000000001</v>
          </cell>
        </row>
        <row r="2087">
          <cell r="K2087">
            <v>102.3</v>
          </cell>
          <cell r="Q2087">
            <v>6.7641999999999998</v>
          </cell>
        </row>
        <row r="2088">
          <cell r="K2088">
            <v>102.21</v>
          </cell>
          <cell r="Q2088">
            <v>6.7582000000000004</v>
          </cell>
        </row>
        <row r="2089">
          <cell r="K2089">
            <v>101.21</v>
          </cell>
          <cell r="Q2089">
            <v>6.6920999999999999</v>
          </cell>
        </row>
        <row r="2090">
          <cell r="K2090">
            <v>97.21</v>
          </cell>
          <cell r="Q2090">
            <v>6.4276</v>
          </cell>
        </row>
        <row r="2091">
          <cell r="K2091">
            <v>99.26</v>
          </cell>
          <cell r="Q2091">
            <v>6.5632000000000001</v>
          </cell>
        </row>
        <row r="2092">
          <cell r="K2092">
            <v>97.4</v>
          </cell>
          <cell r="Q2092">
            <v>6.4401999999999999</v>
          </cell>
        </row>
        <row r="2093">
          <cell r="K2093">
            <v>100.71</v>
          </cell>
          <cell r="Q2093">
            <v>6.6589999999999998</v>
          </cell>
        </row>
        <row r="2094">
          <cell r="K2094">
            <v>103.78</v>
          </cell>
          <cell r="Q2094">
            <v>6.8620000000000001</v>
          </cell>
        </row>
        <row r="2095">
          <cell r="K2095">
            <v>103.58</v>
          </cell>
          <cell r="Q2095">
            <v>6.8487999999999998</v>
          </cell>
        </row>
        <row r="2096">
          <cell r="K2096">
            <v>105.14</v>
          </cell>
          <cell r="Q2096">
            <v>6.952</v>
          </cell>
        </row>
        <row r="2097">
          <cell r="K2097">
            <v>105.54</v>
          </cell>
          <cell r="Q2097">
            <v>6.9783999999999997</v>
          </cell>
        </row>
        <row r="2098">
          <cell r="K2098">
            <v>107.11</v>
          </cell>
          <cell r="Q2098">
            <v>7.0822000000000003</v>
          </cell>
        </row>
        <row r="2099">
          <cell r="K2099">
            <v>105.03</v>
          </cell>
          <cell r="Q2099">
            <v>6.9447000000000001</v>
          </cell>
        </row>
        <row r="2100">
          <cell r="K2100">
            <v>102.45</v>
          </cell>
          <cell r="Q2100">
            <v>6.7740999999999998</v>
          </cell>
        </row>
        <row r="2101">
          <cell r="K2101">
            <v>104.18</v>
          </cell>
          <cell r="Q2101">
            <v>6.8884999999999996</v>
          </cell>
        </row>
        <row r="2102">
          <cell r="K2102">
            <v>104.83</v>
          </cell>
          <cell r="Q2102">
            <v>6.9314999999999998</v>
          </cell>
        </row>
        <row r="2103">
          <cell r="K2103">
            <v>106.19</v>
          </cell>
          <cell r="Q2103">
            <v>7.0213999999999999</v>
          </cell>
        </row>
        <row r="2104">
          <cell r="K2104">
            <v>107.18</v>
          </cell>
          <cell r="Q2104">
            <v>7.0868000000000002</v>
          </cell>
        </row>
        <row r="2105">
          <cell r="K2105">
            <v>98.43</v>
          </cell>
          <cell r="Q2105">
            <v>6.5083000000000002</v>
          </cell>
        </row>
        <row r="2106">
          <cell r="K2106">
            <v>99.9</v>
          </cell>
          <cell r="Q2106">
            <v>6.6055000000000001</v>
          </cell>
        </row>
        <row r="2107">
          <cell r="K2107">
            <v>97.48</v>
          </cell>
          <cell r="Q2107">
            <v>6.4455</v>
          </cell>
        </row>
        <row r="2108">
          <cell r="K2108">
            <v>96.9</v>
          </cell>
          <cell r="Q2108">
            <v>6.4070999999999998</v>
          </cell>
        </row>
        <row r="2109">
          <cell r="K2109">
            <v>98.32</v>
          </cell>
          <cell r="Q2109">
            <v>6.5010000000000003</v>
          </cell>
        </row>
        <row r="2110">
          <cell r="K2110">
            <v>99.98</v>
          </cell>
          <cell r="Q2110">
            <v>6.6108000000000002</v>
          </cell>
        </row>
        <row r="2111">
          <cell r="K2111">
            <v>100.8</v>
          </cell>
          <cell r="Q2111">
            <v>6.665</v>
          </cell>
        </row>
        <row r="2112">
          <cell r="K2112">
            <v>101.9</v>
          </cell>
          <cell r="Q2112">
            <v>6.7377000000000002</v>
          </cell>
        </row>
        <row r="2113">
          <cell r="K2113">
            <v>103.84</v>
          </cell>
          <cell r="Q2113">
            <v>6.8659999999999997</v>
          </cell>
        </row>
        <row r="2114">
          <cell r="K2114">
            <v>103.94</v>
          </cell>
          <cell r="Q2114">
            <v>6.8726000000000003</v>
          </cell>
        </row>
        <row r="2115">
          <cell r="K2115">
            <v>102.73</v>
          </cell>
          <cell r="Q2115">
            <v>6.7926000000000002</v>
          </cell>
        </row>
        <row r="2116">
          <cell r="K2116">
            <v>102.61</v>
          </cell>
          <cell r="Q2116">
            <v>6.7847</v>
          </cell>
        </row>
        <row r="2117">
          <cell r="K2117">
            <v>104.51</v>
          </cell>
          <cell r="Q2117">
            <v>6.9103000000000003</v>
          </cell>
        </row>
        <row r="2118">
          <cell r="K2118">
            <v>104.7</v>
          </cell>
          <cell r="Q2118">
            <v>6.9229000000000003</v>
          </cell>
        </row>
        <row r="2119">
          <cell r="K2119">
            <v>104.43</v>
          </cell>
          <cell r="Q2119">
            <v>6.9050000000000002</v>
          </cell>
        </row>
        <row r="2120">
          <cell r="K2120">
            <v>104.19</v>
          </cell>
          <cell r="Q2120">
            <v>6.8891</v>
          </cell>
        </row>
        <row r="2121">
          <cell r="K2121">
            <v>103.53</v>
          </cell>
          <cell r="Q2121">
            <v>6.8455000000000004</v>
          </cell>
        </row>
        <row r="2122">
          <cell r="K2122">
            <v>103.83</v>
          </cell>
          <cell r="Q2122">
            <v>6.8653000000000004</v>
          </cell>
        </row>
        <row r="2123">
          <cell r="K2123">
            <v>102.79</v>
          </cell>
          <cell r="Q2123">
            <v>6.7965999999999998</v>
          </cell>
        </row>
        <row r="2124">
          <cell r="K2124">
            <v>103.06</v>
          </cell>
          <cell r="Q2124">
            <v>6.8144</v>
          </cell>
        </row>
        <row r="2125">
          <cell r="K2125">
            <v>103.41500000000001</v>
          </cell>
          <cell r="Q2125">
            <v>6.8379000000000003</v>
          </cell>
        </row>
        <row r="2126">
          <cell r="K2126">
            <v>101.81</v>
          </cell>
          <cell r="Q2126">
            <v>6.7317999999999998</v>
          </cell>
        </row>
        <row r="2127">
          <cell r="K2127">
            <v>101.37</v>
          </cell>
          <cell r="Q2127">
            <v>6.7027000000000001</v>
          </cell>
        </row>
        <row r="2128">
          <cell r="K2128">
            <v>98.83</v>
          </cell>
          <cell r="Q2128">
            <v>6.5347</v>
          </cell>
        </row>
        <row r="2129">
          <cell r="K2129">
            <v>98.97</v>
          </cell>
          <cell r="Q2129">
            <v>6.5439999999999996</v>
          </cell>
        </row>
        <row r="2130">
          <cell r="K2130">
            <v>99.93</v>
          </cell>
          <cell r="Q2130">
            <v>6.6074999999999999</v>
          </cell>
        </row>
        <row r="2131">
          <cell r="K2131">
            <v>99.61</v>
          </cell>
          <cell r="Q2131">
            <v>6.5862999999999996</v>
          </cell>
        </row>
        <row r="2132">
          <cell r="K2132">
            <v>101.3</v>
          </cell>
          <cell r="Q2132">
            <v>6.6980000000000004</v>
          </cell>
        </row>
        <row r="2133">
          <cell r="K2133">
            <v>100.44</v>
          </cell>
          <cell r="Q2133">
            <v>6.6412000000000004</v>
          </cell>
        </row>
        <row r="2134">
          <cell r="K2134">
            <v>100.28</v>
          </cell>
          <cell r="Q2134">
            <v>6.6306000000000003</v>
          </cell>
        </row>
        <row r="2135">
          <cell r="K2135">
            <v>101.44</v>
          </cell>
          <cell r="Q2135">
            <v>6.7073</v>
          </cell>
        </row>
        <row r="2136">
          <cell r="K2136">
            <v>102.29</v>
          </cell>
          <cell r="Q2136">
            <v>6.7634999999999996</v>
          </cell>
        </row>
        <row r="2137">
          <cell r="K2137">
            <v>100.26</v>
          </cell>
          <cell r="Q2137">
            <v>6.6292999999999997</v>
          </cell>
        </row>
        <row r="2138">
          <cell r="K2138">
            <v>101.41</v>
          </cell>
          <cell r="Q2138">
            <v>6.7053000000000003</v>
          </cell>
        </row>
        <row r="2139">
          <cell r="K2139">
            <v>99.86</v>
          </cell>
          <cell r="Q2139">
            <v>6.6028000000000002</v>
          </cell>
        </row>
        <row r="2140">
          <cell r="K2140">
            <v>101.075</v>
          </cell>
          <cell r="Q2140">
            <v>6.6832000000000003</v>
          </cell>
        </row>
        <row r="2141">
          <cell r="K2141">
            <v>101</v>
          </cell>
          <cell r="Q2141">
            <v>6.6782000000000004</v>
          </cell>
        </row>
        <row r="2142">
          <cell r="K2142">
            <v>100.69</v>
          </cell>
          <cell r="Q2142">
            <v>6.6577000000000002</v>
          </cell>
        </row>
        <row r="2143">
          <cell r="K2143">
            <v>98.13</v>
          </cell>
          <cell r="Q2143">
            <v>5.7767999999999997</v>
          </cell>
        </row>
        <row r="2144">
          <cell r="K2144">
            <v>97.72</v>
          </cell>
          <cell r="Q2144">
            <v>5.7526000000000002</v>
          </cell>
        </row>
        <row r="2145">
          <cell r="K2145">
            <v>98.43</v>
          </cell>
          <cell r="Q2145">
            <v>5.7944000000000004</v>
          </cell>
        </row>
        <row r="2146">
          <cell r="K2146">
            <v>97.79</v>
          </cell>
          <cell r="Q2146">
            <v>5.7567000000000004</v>
          </cell>
        </row>
        <row r="2147">
          <cell r="K2147">
            <v>98.69</v>
          </cell>
          <cell r="Q2147">
            <v>5.8097000000000003</v>
          </cell>
        </row>
        <row r="2148">
          <cell r="K2148">
            <v>99.87</v>
          </cell>
          <cell r="Q2148">
            <v>5.8792</v>
          </cell>
        </row>
        <row r="2149">
          <cell r="K2149">
            <v>101.16</v>
          </cell>
          <cell r="Q2149">
            <v>5.9550999999999998</v>
          </cell>
        </row>
        <row r="2150">
          <cell r="K2150">
            <v>101.77</v>
          </cell>
          <cell r="Q2150">
            <v>5.9909999999999997</v>
          </cell>
        </row>
        <row r="2151">
          <cell r="K2151">
            <v>102.28</v>
          </cell>
          <cell r="Q2151">
            <v>6.0210999999999997</v>
          </cell>
        </row>
        <row r="2152">
          <cell r="K2152">
            <v>102.21</v>
          </cell>
          <cell r="Q2152">
            <v>6.0168999999999997</v>
          </cell>
        </row>
        <row r="2153">
          <cell r="K2153">
            <v>104.03</v>
          </cell>
          <cell r="Q2153">
            <v>6.1241000000000003</v>
          </cell>
        </row>
        <row r="2154">
          <cell r="K2154">
            <v>103.34</v>
          </cell>
          <cell r="Q2154">
            <v>6.0834999999999999</v>
          </cell>
        </row>
        <row r="2155">
          <cell r="K2155">
            <v>101.38</v>
          </cell>
          <cell r="Q2155">
            <v>5.9680999999999997</v>
          </cell>
        </row>
        <row r="2156">
          <cell r="K2156">
            <v>100.655</v>
          </cell>
          <cell r="Q2156">
            <v>5.9253999999999998</v>
          </cell>
        </row>
        <row r="2157">
          <cell r="K2157">
            <v>105.2</v>
          </cell>
          <cell r="Q2157">
            <v>6.1929999999999996</v>
          </cell>
        </row>
        <row r="2158">
          <cell r="K2158">
            <v>104.18</v>
          </cell>
          <cell r="Q2158">
            <v>6.1329000000000002</v>
          </cell>
        </row>
        <row r="2159">
          <cell r="K2159">
            <v>105.205</v>
          </cell>
          <cell r="Q2159">
            <v>6.1932999999999998</v>
          </cell>
        </row>
        <row r="2160">
          <cell r="K2160">
            <v>103.69499999999999</v>
          </cell>
          <cell r="Q2160">
            <v>6.1044</v>
          </cell>
        </row>
        <row r="2161">
          <cell r="K2161">
            <v>102.94</v>
          </cell>
          <cell r="Q2161">
            <v>6.0598999999999998</v>
          </cell>
        </row>
        <row r="2162">
          <cell r="K2162">
            <v>103.72</v>
          </cell>
          <cell r="Q2162">
            <v>6.1058000000000003</v>
          </cell>
        </row>
        <row r="2163">
          <cell r="K2163">
            <v>102.32</v>
          </cell>
          <cell r="Q2163">
            <v>6.0233999999999996</v>
          </cell>
        </row>
        <row r="2164">
          <cell r="K2164">
            <v>100.51</v>
          </cell>
          <cell r="Q2164">
            <v>5.9169</v>
          </cell>
        </row>
        <row r="2165">
          <cell r="K2165">
            <v>105.01</v>
          </cell>
          <cell r="Q2165">
            <v>6.1818</v>
          </cell>
        </row>
        <row r="2166">
          <cell r="K2166">
            <v>105.66</v>
          </cell>
          <cell r="Q2166">
            <v>6.22</v>
          </cell>
        </row>
        <row r="2167">
          <cell r="K2167">
            <v>102.99</v>
          </cell>
          <cell r="Q2167">
            <v>6.0629</v>
          </cell>
        </row>
        <row r="2168">
          <cell r="K2168">
            <v>102.27</v>
          </cell>
          <cell r="Q2168">
            <v>6.0205000000000002</v>
          </cell>
        </row>
        <row r="2169">
          <cell r="K2169">
            <v>101.79</v>
          </cell>
          <cell r="Q2169">
            <v>5.9922000000000004</v>
          </cell>
        </row>
        <row r="2170">
          <cell r="K2170">
            <v>103.85</v>
          </cell>
          <cell r="Q2170">
            <v>6.1135000000000002</v>
          </cell>
        </row>
        <row r="2171">
          <cell r="K2171">
            <v>104.73</v>
          </cell>
          <cell r="Q2171">
            <v>6.1653000000000002</v>
          </cell>
        </row>
        <row r="2172">
          <cell r="K2172">
            <v>105.56</v>
          </cell>
          <cell r="Q2172">
            <v>6.2141999999999999</v>
          </cell>
        </row>
        <row r="2173">
          <cell r="K2173">
            <v>106.39</v>
          </cell>
          <cell r="Q2173">
            <v>6.2629999999999999</v>
          </cell>
        </row>
        <row r="2174">
          <cell r="K2174">
            <v>108.74</v>
          </cell>
          <cell r="Q2174">
            <v>6.4013999999999998</v>
          </cell>
        </row>
        <row r="2175">
          <cell r="K2175">
            <v>109.3</v>
          </cell>
          <cell r="Q2175">
            <v>6.4343000000000004</v>
          </cell>
        </row>
        <row r="2176">
          <cell r="K2176">
            <v>111</v>
          </cell>
          <cell r="Q2176">
            <v>6.5343999999999998</v>
          </cell>
        </row>
        <row r="2177">
          <cell r="K2177">
            <v>110.56</v>
          </cell>
          <cell r="Q2177">
            <v>6.5084999999999997</v>
          </cell>
        </row>
        <row r="2178">
          <cell r="K2178">
            <v>110.17</v>
          </cell>
          <cell r="Q2178">
            <v>6.4855</v>
          </cell>
        </row>
        <row r="2179">
          <cell r="K2179">
            <v>111.22</v>
          </cell>
          <cell r="Q2179">
            <v>6.5473999999999997</v>
          </cell>
        </row>
        <row r="2180">
          <cell r="K2180">
            <v>111.71</v>
          </cell>
          <cell r="Q2180">
            <v>6.5762</v>
          </cell>
        </row>
        <row r="2181">
          <cell r="K2181">
            <v>109.77</v>
          </cell>
          <cell r="Q2181">
            <v>6.4619999999999997</v>
          </cell>
        </row>
        <row r="2182">
          <cell r="K2182">
            <v>112.46</v>
          </cell>
          <cell r="Q2182">
            <v>6.6203000000000003</v>
          </cell>
        </row>
        <row r="2183">
          <cell r="K2183">
            <v>112.85</v>
          </cell>
          <cell r="Q2183">
            <v>6.6433</v>
          </cell>
        </row>
        <row r="2184">
          <cell r="K2184">
            <v>112.27</v>
          </cell>
          <cell r="Q2184">
            <v>6.6092000000000004</v>
          </cell>
        </row>
        <row r="2185">
          <cell r="K2185">
            <v>114.08</v>
          </cell>
          <cell r="Q2185">
            <v>6.7157</v>
          </cell>
        </row>
        <row r="2186">
          <cell r="K2186">
            <v>113.94</v>
          </cell>
          <cell r="Q2186">
            <v>6.7074999999999996</v>
          </cell>
        </row>
        <row r="2187">
          <cell r="K2187">
            <v>114.65</v>
          </cell>
          <cell r="Q2187">
            <v>6.7492999999999999</v>
          </cell>
        </row>
        <row r="2188">
          <cell r="K2188">
            <v>113.93</v>
          </cell>
          <cell r="Q2188">
            <v>6.7069000000000001</v>
          </cell>
        </row>
        <row r="2189">
          <cell r="K2189">
            <v>113.96</v>
          </cell>
          <cell r="Q2189">
            <v>6.7087000000000003</v>
          </cell>
        </row>
        <row r="2190">
          <cell r="K2190">
            <v>113.7</v>
          </cell>
          <cell r="Q2190">
            <v>6.6932999999999998</v>
          </cell>
        </row>
        <row r="2191">
          <cell r="K2191">
            <v>114.75</v>
          </cell>
          <cell r="Q2191">
            <v>6.7552000000000003</v>
          </cell>
        </row>
        <row r="2192">
          <cell r="K2192">
            <v>117.67</v>
          </cell>
          <cell r="Q2192">
            <v>6.9271000000000003</v>
          </cell>
        </row>
        <row r="2193">
          <cell r="K2193">
            <v>119.13</v>
          </cell>
          <cell r="Q2193">
            <v>7.0129999999999999</v>
          </cell>
        </row>
        <row r="2194">
          <cell r="K2194">
            <v>117.66</v>
          </cell>
          <cell r="Q2194">
            <v>6.9264999999999999</v>
          </cell>
        </row>
        <row r="2195">
          <cell r="K2195">
            <v>118.16</v>
          </cell>
          <cell r="Q2195">
            <v>6.9558999999999997</v>
          </cell>
        </row>
        <row r="2196">
          <cell r="K2196">
            <v>119.07</v>
          </cell>
          <cell r="Q2196">
            <v>7.0095000000000001</v>
          </cell>
        </row>
        <row r="2197">
          <cell r="K2197">
            <v>118.88</v>
          </cell>
          <cell r="Q2197">
            <v>6.9983000000000004</v>
          </cell>
        </row>
        <row r="2198">
          <cell r="K2198">
            <v>121.21</v>
          </cell>
          <cell r="Q2198">
            <v>7.1353999999999997</v>
          </cell>
        </row>
        <row r="2199">
          <cell r="K2199">
            <v>119.8</v>
          </cell>
          <cell r="Q2199">
            <v>7.0523999999999996</v>
          </cell>
        </row>
        <row r="2200">
          <cell r="K2200">
            <v>121.49</v>
          </cell>
          <cell r="Q2200">
            <v>7.1519000000000004</v>
          </cell>
        </row>
        <row r="2201">
          <cell r="K2201">
            <v>122.21</v>
          </cell>
          <cell r="Q2201">
            <v>7.1943000000000001</v>
          </cell>
        </row>
        <row r="2202">
          <cell r="K2202">
            <v>122.01</v>
          </cell>
          <cell r="Q2202">
            <v>7.1825000000000001</v>
          </cell>
        </row>
        <row r="2203">
          <cell r="K2203">
            <v>120.23</v>
          </cell>
          <cell r="Q2203">
            <v>7.0777999999999999</v>
          </cell>
        </row>
        <row r="2204">
          <cell r="K2204">
            <v>119.5</v>
          </cell>
          <cell r="Q2204">
            <v>7.0347999999999997</v>
          </cell>
        </row>
        <row r="2205">
          <cell r="K2205">
            <v>115.455</v>
          </cell>
          <cell r="Q2205">
            <v>6.7967000000000004</v>
          </cell>
        </row>
        <row r="2206">
          <cell r="K2206">
            <v>117.08</v>
          </cell>
          <cell r="Q2206">
            <v>6.3644999999999996</v>
          </cell>
        </row>
        <row r="2207">
          <cell r="K2207">
            <v>116.01</v>
          </cell>
          <cell r="Q2207">
            <v>6.3064</v>
          </cell>
        </row>
        <row r="2208">
          <cell r="K2208">
            <v>115.04</v>
          </cell>
          <cell r="Q2208">
            <v>6.2535999999999996</v>
          </cell>
        </row>
        <row r="2209">
          <cell r="K2209">
            <v>115.66</v>
          </cell>
          <cell r="Q2209">
            <v>6.2873000000000001</v>
          </cell>
        </row>
        <row r="2210">
          <cell r="K2210">
            <v>115.13</v>
          </cell>
          <cell r="Q2210">
            <v>6.2584999999999997</v>
          </cell>
        </row>
        <row r="2211">
          <cell r="K2211">
            <v>112.94</v>
          </cell>
          <cell r="Q2211">
            <v>6.1395</v>
          </cell>
        </row>
        <row r="2212">
          <cell r="K2212">
            <v>113.36</v>
          </cell>
          <cell r="Q2212">
            <v>6.1623000000000001</v>
          </cell>
        </row>
        <row r="2213">
          <cell r="K2213">
            <v>113.74</v>
          </cell>
          <cell r="Q2213">
            <v>6.1829999999999998</v>
          </cell>
        </row>
        <row r="2214">
          <cell r="K2214">
            <v>114.55</v>
          </cell>
          <cell r="Q2214">
            <v>6.2270000000000003</v>
          </cell>
        </row>
        <row r="2215">
          <cell r="K2215">
            <v>117.36</v>
          </cell>
          <cell r="Q2215">
            <v>6.3796999999999997</v>
          </cell>
        </row>
        <row r="2216">
          <cell r="K2216">
            <v>117.39</v>
          </cell>
          <cell r="Q2216">
            <v>6.3814000000000002</v>
          </cell>
        </row>
        <row r="2217">
          <cell r="K2217">
            <v>118.85</v>
          </cell>
          <cell r="Q2217">
            <v>6.4607000000000001</v>
          </cell>
        </row>
        <row r="2218">
          <cell r="K2218">
            <v>118.26</v>
          </cell>
          <cell r="Q2218">
            <v>6.4287000000000001</v>
          </cell>
        </row>
        <row r="2219">
          <cell r="K2219">
            <v>118.2</v>
          </cell>
          <cell r="Q2219">
            <v>6.4253999999999998</v>
          </cell>
        </row>
        <row r="2220">
          <cell r="K2220">
            <v>117.78</v>
          </cell>
          <cell r="Q2220">
            <v>6.4025999999999996</v>
          </cell>
        </row>
        <row r="2221">
          <cell r="K2221">
            <v>117.44</v>
          </cell>
          <cell r="Q2221">
            <v>6.3841000000000001</v>
          </cell>
        </row>
        <row r="2222">
          <cell r="K2222">
            <v>117.66</v>
          </cell>
          <cell r="Q2222">
            <v>6.3960999999999997</v>
          </cell>
        </row>
        <row r="2223">
          <cell r="K2223">
            <v>112.83</v>
          </cell>
          <cell r="Q2223">
            <v>6.1334999999999997</v>
          </cell>
        </row>
        <row r="2224">
          <cell r="K2224">
            <v>110.54</v>
          </cell>
          <cell r="Q2224">
            <v>6.0090000000000003</v>
          </cell>
        </row>
        <row r="2225">
          <cell r="K2225">
            <v>113.07</v>
          </cell>
          <cell r="Q2225">
            <v>6.1464999999999996</v>
          </cell>
        </row>
        <row r="2226">
          <cell r="K2226">
            <v>115.71</v>
          </cell>
          <cell r="Q2226">
            <v>6.2900999999999998</v>
          </cell>
        </row>
        <row r="2227">
          <cell r="K2227">
            <v>117.9</v>
          </cell>
          <cell r="Q2227">
            <v>6.4090999999999996</v>
          </cell>
        </row>
        <row r="2228">
          <cell r="K2228">
            <v>117.86</v>
          </cell>
          <cell r="Q2228">
            <v>6.4069000000000003</v>
          </cell>
        </row>
        <row r="2229">
          <cell r="K2229">
            <v>119.6</v>
          </cell>
          <cell r="Q2229">
            <v>6.5015000000000001</v>
          </cell>
        </row>
        <row r="2230">
          <cell r="K2230">
            <v>118.87</v>
          </cell>
          <cell r="Q2230">
            <v>6.4618000000000002</v>
          </cell>
        </row>
        <row r="2231">
          <cell r="K2231">
            <v>118.66</v>
          </cell>
          <cell r="Q2231">
            <v>6.4504000000000001</v>
          </cell>
        </row>
        <row r="2232">
          <cell r="K2232">
            <v>115.3</v>
          </cell>
          <cell r="Q2232">
            <v>6.2678000000000003</v>
          </cell>
        </row>
        <row r="2233">
          <cell r="K2233">
            <v>114.44</v>
          </cell>
          <cell r="Q2233">
            <v>6.2210000000000001</v>
          </cell>
        </row>
        <row r="2234">
          <cell r="K2234">
            <v>116.58</v>
          </cell>
          <cell r="Q2234">
            <v>6.3372999999999999</v>
          </cell>
        </row>
        <row r="2235">
          <cell r="K2235">
            <v>115.61</v>
          </cell>
          <cell r="Q2235">
            <v>6.2846000000000002</v>
          </cell>
        </row>
        <row r="2236">
          <cell r="K2236">
            <v>116.25</v>
          </cell>
          <cell r="Q2236">
            <v>6.3193999999999999</v>
          </cell>
        </row>
        <row r="2237">
          <cell r="K2237">
            <v>115.2</v>
          </cell>
          <cell r="Q2237">
            <v>6.2622999999999998</v>
          </cell>
        </row>
        <row r="2238">
          <cell r="K2238">
            <v>115.6</v>
          </cell>
          <cell r="Q2238">
            <v>6.2840999999999996</v>
          </cell>
        </row>
        <row r="2239">
          <cell r="K2239">
            <v>116.42</v>
          </cell>
          <cell r="Q2239">
            <v>6.3285999999999998</v>
          </cell>
        </row>
        <row r="2240">
          <cell r="K2240">
            <v>117.06</v>
          </cell>
          <cell r="Q2240">
            <v>6.3634000000000004</v>
          </cell>
        </row>
        <row r="2241">
          <cell r="K2241">
            <v>116.21</v>
          </cell>
          <cell r="Q2241">
            <v>6.3171999999999997</v>
          </cell>
        </row>
        <row r="2242">
          <cell r="K2242">
            <v>112.39</v>
          </cell>
          <cell r="Q2242">
            <v>6.1096000000000004</v>
          </cell>
        </row>
        <row r="2243">
          <cell r="K2243">
            <v>105.33</v>
          </cell>
          <cell r="Q2243">
            <v>5.7257999999999996</v>
          </cell>
        </row>
        <row r="2244">
          <cell r="K2244">
            <v>100.655</v>
          </cell>
          <cell r="Q2244">
            <v>5.4717000000000002</v>
          </cell>
        </row>
        <row r="2245">
          <cell r="K2245">
            <v>102.56</v>
          </cell>
          <cell r="Q2245">
            <v>5.5751999999999997</v>
          </cell>
        </row>
        <row r="2246">
          <cell r="K2246">
            <v>106.96</v>
          </cell>
          <cell r="Q2246">
            <v>5.8144</v>
          </cell>
        </row>
        <row r="2247">
          <cell r="K2247">
            <v>107.99</v>
          </cell>
          <cell r="Q2247">
            <v>5.8704000000000001</v>
          </cell>
        </row>
        <row r="2248">
          <cell r="K2248">
            <v>107.78</v>
          </cell>
          <cell r="Q2248">
            <v>5.859</v>
          </cell>
        </row>
        <row r="2249">
          <cell r="K2249">
            <v>105.07</v>
          </cell>
          <cell r="Q2249">
            <v>5.7117000000000004</v>
          </cell>
        </row>
        <row r="2250">
          <cell r="K2250">
            <v>101.49</v>
          </cell>
          <cell r="Q2250">
            <v>5.5170000000000003</v>
          </cell>
        </row>
        <row r="2251">
          <cell r="K2251">
            <v>104.27</v>
          </cell>
          <cell r="Q2251">
            <v>5.6681999999999997</v>
          </cell>
        </row>
        <row r="2252">
          <cell r="K2252">
            <v>101.91</v>
          </cell>
          <cell r="Q2252">
            <v>5.5399000000000003</v>
          </cell>
        </row>
        <row r="2253">
          <cell r="K2253">
            <v>102.06</v>
          </cell>
          <cell r="Q2253">
            <v>5.548</v>
          </cell>
        </row>
        <row r="2254">
          <cell r="K2254">
            <v>104.9</v>
          </cell>
          <cell r="Q2254">
            <v>5.7023999999999999</v>
          </cell>
        </row>
        <row r="2255">
          <cell r="K2255">
            <v>103.82</v>
          </cell>
          <cell r="Q2255">
            <v>5.6436999999999999</v>
          </cell>
        </row>
        <row r="2256">
          <cell r="K2256">
            <v>107.25</v>
          </cell>
          <cell r="Q2256">
            <v>5.8301999999999996</v>
          </cell>
        </row>
        <row r="2257">
          <cell r="K2257">
            <v>109.63</v>
          </cell>
          <cell r="Q2257">
            <v>5.9595000000000002</v>
          </cell>
        </row>
        <row r="2258">
          <cell r="K2258">
            <v>109.35</v>
          </cell>
          <cell r="Q2258">
            <v>5.9443000000000001</v>
          </cell>
        </row>
        <row r="2259">
          <cell r="K2259">
            <v>111.05</v>
          </cell>
          <cell r="Q2259">
            <v>6.0366999999999997</v>
          </cell>
        </row>
        <row r="2260">
          <cell r="K2260">
            <v>111.03</v>
          </cell>
          <cell r="Q2260">
            <v>6.0355999999999996</v>
          </cell>
        </row>
        <row r="2261">
          <cell r="K2261">
            <v>111.61</v>
          </cell>
          <cell r="Q2261">
            <v>6.0671999999999997</v>
          </cell>
        </row>
        <row r="2262">
          <cell r="K2262">
            <v>108.44</v>
          </cell>
          <cell r="Q2262">
            <v>5.8948999999999998</v>
          </cell>
        </row>
        <row r="2263">
          <cell r="K2263">
            <v>105.74</v>
          </cell>
          <cell r="Q2263">
            <v>5.7481</v>
          </cell>
        </row>
        <row r="2264">
          <cell r="K2264">
            <v>106.51</v>
          </cell>
          <cell r="Q2264">
            <v>5.7899000000000003</v>
          </cell>
        </row>
        <row r="2265">
          <cell r="K2265">
            <v>105.49</v>
          </cell>
          <cell r="Q2265">
            <v>5.7344999999999997</v>
          </cell>
        </row>
        <row r="2266">
          <cell r="K2266">
            <v>102.51</v>
          </cell>
          <cell r="Q2266">
            <v>5.5724999999999998</v>
          </cell>
        </row>
        <row r="2267">
          <cell r="K2267">
            <v>100.14</v>
          </cell>
          <cell r="Q2267">
            <v>5.4436999999999998</v>
          </cell>
        </row>
        <row r="2268">
          <cell r="K2268">
            <v>94.8</v>
          </cell>
          <cell r="Q2268">
            <v>5.1534000000000004</v>
          </cell>
        </row>
        <row r="2269">
          <cell r="K2269">
            <v>96</v>
          </cell>
          <cell r="Q2269">
            <v>5.2186000000000003</v>
          </cell>
        </row>
        <row r="2270">
          <cell r="K2270">
            <v>98.19</v>
          </cell>
          <cell r="Q2270">
            <v>4.8506</v>
          </cell>
        </row>
        <row r="2271">
          <cell r="K2271">
            <v>98.27</v>
          </cell>
          <cell r="Q2271">
            <v>4.8545999999999996</v>
          </cell>
        </row>
        <row r="2272">
          <cell r="K2272">
            <v>98.28</v>
          </cell>
          <cell r="Q2272">
            <v>4.8551000000000002</v>
          </cell>
        </row>
        <row r="2273">
          <cell r="K2273">
            <v>99.26</v>
          </cell>
          <cell r="Q2273">
            <v>4.9035000000000002</v>
          </cell>
        </row>
        <row r="2274">
          <cell r="K2274">
            <v>97.54</v>
          </cell>
          <cell r="Q2274">
            <v>4.8185000000000002</v>
          </cell>
        </row>
        <row r="2275">
          <cell r="K2275">
            <v>100.27</v>
          </cell>
          <cell r="Q2275">
            <v>4.9534000000000002</v>
          </cell>
        </row>
        <row r="2276">
          <cell r="K2276">
            <v>100.81</v>
          </cell>
          <cell r="Q2276">
            <v>4.9801000000000002</v>
          </cell>
        </row>
        <row r="2277">
          <cell r="K2277">
            <v>100.65</v>
          </cell>
          <cell r="Q2277">
            <v>4.9722</v>
          </cell>
        </row>
        <row r="2278">
          <cell r="K2278">
            <v>99.51</v>
          </cell>
          <cell r="Q2278">
            <v>4.9158999999999997</v>
          </cell>
        </row>
        <row r="2279">
          <cell r="K2279">
            <v>98.19</v>
          </cell>
          <cell r="Q2279">
            <v>4.8506</v>
          </cell>
        </row>
        <row r="2280">
          <cell r="K2280">
            <v>98.39</v>
          </cell>
          <cell r="Q2280">
            <v>4.8605</v>
          </cell>
        </row>
        <row r="2281">
          <cell r="K2281">
            <v>101.64</v>
          </cell>
          <cell r="Q2281">
            <v>5.0210999999999997</v>
          </cell>
        </row>
        <row r="2282">
          <cell r="K2282">
            <v>102.83</v>
          </cell>
          <cell r="Q2282">
            <v>5.0799000000000003</v>
          </cell>
        </row>
        <row r="2283">
          <cell r="K2283">
            <v>103.61</v>
          </cell>
          <cell r="Q2283">
            <v>5.1184000000000003</v>
          </cell>
        </row>
        <row r="2284">
          <cell r="K2284">
            <v>101.66</v>
          </cell>
          <cell r="Q2284">
            <v>5.0221</v>
          </cell>
        </row>
        <row r="2285">
          <cell r="K2285">
            <v>101.73</v>
          </cell>
          <cell r="Q2285">
            <v>5.0255000000000001</v>
          </cell>
        </row>
        <row r="2286">
          <cell r="K2286">
            <v>107.6</v>
          </cell>
          <cell r="Q2286">
            <v>5.3155000000000001</v>
          </cell>
        </row>
        <row r="2287">
          <cell r="K2287">
            <v>107.99</v>
          </cell>
          <cell r="Q2287">
            <v>5.3348000000000004</v>
          </cell>
        </row>
        <row r="2288">
          <cell r="K2288">
            <v>108.63</v>
          </cell>
          <cell r="Q2288">
            <v>5.3663999999999996</v>
          </cell>
        </row>
        <row r="2289">
          <cell r="K2289">
            <v>110.96</v>
          </cell>
          <cell r="Q2289">
            <v>5.4814999999999996</v>
          </cell>
        </row>
        <row r="2290">
          <cell r="K2290">
            <v>108.13</v>
          </cell>
          <cell r="Q2290">
            <v>5.3417000000000003</v>
          </cell>
        </row>
        <row r="2291">
          <cell r="K2291">
            <v>109.21</v>
          </cell>
          <cell r="Q2291">
            <v>5.3949999999999996</v>
          </cell>
        </row>
        <row r="2292">
          <cell r="K2292">
            <v>108.13</v>
          </cell>
          <cell r="Q2292">
            <v>5.3417000000000003</v>
          </cell>
        </row>
        <row r="2293">
          <cell r="K2293">
            <v>109.6</v>
          </cell>
          <cell r="Q2293">
            <v>5.4142999999999999</v>
          </cell>
        </row>
        <row r="2294">
          <cell r="K2294">
            <v>109.1</v>
          </cell>
          <cell r="Q2294">
            <v>5.3895999999999997</v>
          </cell>
        </row>
        <row r="2295">
          <cell r="K2295">
            <v>108.98</v>
          </cell>
          <cell r="Q2295">
            <v>5.3837000000000002</v>
          </cell>
        </row>
        <row r="2296">
          <cell r="K2296">
            <v>107.83</v>
          </cell>
          <cell r="Q2296">
            <v>5.3269000000000002</v>
          </cell>
        </row>
        <row r="2297">
          <cell r="K2297">
            <v>108.34</v>
          </cell>
          <cell r="Q2297">
            <v>5.3521000000000001</v>
          </cell>
        </row>
        <row r="2298">
          <cell r="K2298">
            <v>108.11</v>
          </cell>
          <cell r="Q2298">
            <v>5.3407</v>
          </cell>
        </row>
        <row r="2299">
          <cell r="K2299">
            <v>108.85</v>
          </cell>
          <cell r="Q2299">
            <v>5.3773</v>
          </cell>
        </row>
        <row r="2300">
          <cell r="K2300">
            <v>107.19</v>
          </cell>
          <cell r="Q2300">
            <v>5.2952000000000004</v>
          </cell>
        </row>
        <row r="2301">
          <cell r="K2301">
            <v>104.23</v>
          </cell>
          <cell r="Q2301">
            <v>5.149</v>
          </cell>
        </row>
        <row r="2302">
          <cell r="K2302">
            <v>102.57</v>
          </cell>
          <cell r="Q2302">
            <v>5.0670000000000002</v>
          </cell>
        </row>
        <row r="2303">
          <cell r="K2303">
            <v>103.81</v>
          </cell>
          <cell r="Q2303">
            <v>5.1283000000000003</v>
          </cell>
        </row>
        <row r="2304">
          <cell r="K2304">
            <v>104.53</v>
          </cell>
          <cell r="Q2304">
            <v>5.1638000000000002</v>
          </cell>
        </row>
        <row r="2305">
          <cell r="K2305">
            <v>108.13</v>
          </cell>
          <cell r="Q2305">
            <v>5.3417000000000003</v>
          </cell>
        </row>
        <row r="2306">
          <cell r="K2306">
            <v>106.51</v>
          </cell>
          <cell r="Q2306">
            <v>5.2617000000000003</v>
          </cell>
        </row>
        <row r="2307">
          <cell r="K2307">
            <v>106.54</v>
          </cell>
          <cell r="Q2307">
            <v>5.2630999999999997</v>
          </cell>
        </row>
        <row r="2308">
          <cell r="K2308">
            <v>106.36</v>
          </cell>
          <cell r="Q2308">
            <v>5.2542</v>
          </cell>
        </row>
        <row r="2309">
          <cell r="K2309">
            <v>106.57</v>
          </cell>
          <cell r="Q2309">
            <v>5.2645999999999997</v>
          </cell>
        </row>
        <row r="2310">
          <cell r="K2310">
            <v>107.78</v>
          </cell>
          <cell r="Q2310">
            <v>5.3243999999999998</v>
          </cell>
        </row>
        <row r="2311">
          <cell r="K2311">
            <v>108</v>
          </cell>
          <cell r="Q2311">
            <v>5.3353000000000002</v>
          </cell>
        </row>
        <row r="2312">
          <cell r="K2312">
            <v>105.96</v>
          </cell>
          <cell r="Q2312">
            <v>5.2344999999999997</v>
          </cell>
        </row>
        <row r="2313">
          <cell r="K2313">
            <v>105.85</v>
          </cell>
          <cell r="Q2313">
            <v>5.2290999999999999</v>
          </cell>
        </row>
        <row r="2314">
          <cell r="K2314">
            <v>104.44</v>
          </cell>
          <cell r="Q2314">
            <v>5.1593999999999998</v>
          </cell>
        </row>
        <row r="2315">
          <cell r="K2315">
            <v>101.38</v>
          </cell>
          <cell r="Q2315">
            <v>5.0082000000000004</v>
          </cell>
        </row>
        <row r="2316">
          <cell r="K2316">
            <v>104.07</v>
          </cell>
          <cell r="Q2316">
            <v>5.1410999999999998</v>
          </cell>
        </row>
        <row r="2317">
          <cell r="K2317">
            <v>102.91</v>
          </cell>
          <cell r="Q2317">
            <v>5.0838000000000001</v>
          </cell>
        </row>
        <row r="2318">
          <cell r="K2318">
            <v>103.53</v>
          </cell>
          <cell r="Q2318">
            <v>5.1143999999999998</v>
          </cell>
        </row>
        <row r="2319">
          <cell r="K2319">
            <v>101.95</v>
          </cell>
          <cell r="Q2319">
            <v>5.0364000000000004</v>
          </cell>
        </row>
        <row r="2320">
          <cell r="K2320">
            <v>102.62</v>
          </cell>
          <cell r="Q2320">
            <v>5.0694999999999997</v>
          </cell>
        </row>
        <row r="2321">
          <cell r="K2321">
            <v>100.03</v>
          </cell>
          <cell r="Q2321">
            <v>4.9414999999999996</v>
          </cell>
        </row>
        <row r="2322">
          <cell r="K2322">
            <v>100.49</v>
          </cell>
          <cell r="Q2322">
            <v>4.9642999999999997</v>
          </cell>
        </row>
        <row r="2323">
          <cell r="K2323">
            <v>101.97</v>
          </cell>
          <cell r="Q2323">
            <v>5.0373999999999999</v>
          </cell>
        </row>
        <row r="2324">
          <cell r="K2324">
            <v>103.34</v>
          </cell>
          <cell r="Q2324">
            <v>5.1051000000000002</v>
          </cell>
        </row>
        <row r="2325">
          <cell r="K2325">
            <v>102.36</v>
          </cell>
          <cell r="Q2325">
            <v>5.0566000000000004</v>
          </cell>
        </row>
        <row r="2326">
          <cell r="K2326">
            <v>101.6</v>
          </cell>
          <cell r="Q2326">
            <v>5.0190999999999999</v>
          </cell>
        </row>
        <row r="2327">
          <cell r="K2327">
            <v>102.63</v>
          </cell>
          <cell r="Q2327">
            <v>5.07</v>
          </cell>
        </row>
        <row r="2328">
          <cell r="K2328">
            <v>102.86</v>
          </cell>
          <cell r="Q2328">
            <v>5.0812999999999997</v>
          </cell>
        </row>
        <row r="2329">
          <cell r="K2329">
            <v>103.14</v>
          </cell>
          <cell r="Q2329">
            <v>5.0952000000000002</v>
          </cell>
        </row>
        <row r="2330">
          <cell r="K2330">
            <v>103.58</v>
          </cell>
          <cell r="Q2330">
            <v>5.1169000000000002</v>
          </cell>
        </row>
        <row r="2331">
          <cell r="K2331">
            <v>101.68</v>
          </cell>
          <cell r="Q2331">
            <v>5.0231000000000003</v>
          </cell>
        </row>
        <row r="2332">
          <cell r="K2332">
            <v>103.36</v>
          </cell>
          <cell r="Q2332">
            <v>5.1059999999999999</v>
          </cell>
        </row>
        <row r="2333">
          <cell r="K2333">
            <v>102.16</v>
          </cell>
          <cell r="Q2333">
            <v>5.0468000000000002</v>
          </cell>
        </row>
        <row r="2334">
          <cell r="K2334">
            <v>101.19</v>
          </cell>
          <cell r="Q2334">
            <v>4.7140000000000004</v>
          </cell>
        </row>
        <row r="2335">
          <cell r="K2335">
            <v>98.01</v>
          </cell>
          <cell r="Q2335">
            <v>4.5658000000000003</v>
          </cell>
        </row>
        <row r="2336">
          <cell r="K2336">
            <v>99.26</v>
          </cell>
          <cell r="Q2336">
            <v>4.6241000000000003</v>
          </cell>
        </row>
        <row r="2337">
          <cell r="K2337">
            <v>100.3</v>
          </cell>
          <cell r="Q2337">
            <v>4.6725000000000003</v>
          </cell>
        </row>
        <row r="2338">
          <cell r="K2338">
            <v>96.25</v>
          </cell>
          <cell r="Q2338">
            <v>4.4837999999999996</v>
          </cell>
        </row>
        <row r="2339">
          <cell r="K2339">
            <v>96.45</v>
          </cell>
          <cell r="Q2339">
            <v>4.4931999999999999</v>
          </cell>
        </row>
        <row r="2340">
          <cell r="K2340">
            <v>96.5</v>
          </cell>
          <cell r="Q2340">
            <v>4.4954999999999998</v>
          </cell>
        </row>
        <row r="2341">
          <cell r="K2341">
            <v>97.1</v>
          </cell>
          <cell r="Q2341">
            <v>4.5233999999999996</v>
          </cell>
        </row>
        <row r="2342">
          <cell r="K2342">
            <v>92.54</v>
          </cell>
          <cell r="Q2342">
            <v>4.3109999999999999</v>
          </cell>
        </row>
        <row r="2343">
          <cell r="K2343">
            <v>93.02</v>
          </cell>
          <cell r="Q2343">
            <v>4.3334000000000001</v>
          </cell>
        </row>
        <row r="2344">
          <cell r="K2344">
            <v>91.84</v>
          </cell>
          <cell r="Q2344">
            <v>4.2784000000000004</v>
          </cell>
        </row>
        <row r="2345">
          <cell r="K2345">
            <v>89.9</v>
          </cell>
          <cell r="Q2345">
            <v>4.1879999999999997</v>
          </cell>
        </row>
        <row r="2346">
          <cell r="K2346">
            <v>90.55</v>
          </cell>
          <cell r="Q2346">
            <v>4.2183000000000002</v>
          </cell>
        </row>
        <row r="2347">
          <cell r="K2347">
            <v>88.87</v>
          </cell>
          <cell r="Q2347">
            <v>4.1399999999999997</v>
          </cell>
        </row>
        <row r="2348">
          <cell r="K2348">
            <v>91.83</v>
          </cell>
          <cell r="Q2348">
            <v>4.2778999999999998</v>
          </cell>
        </row>
        <row r="2349">
          <cell r="K2349">
            <v>90.61</v>
          </cell>
          <cell r="Q2349">
            <v>4.2210999999999999</v>
          </cell>
        </row>
        <row r="2350">
          <cell r="K2350">
            <v>92.21</v>
          </cell>
          <cell r="Q2350">
            <v>4.2956000000000003</v>
          </cell>
        </row>
        <row r="2351">
          <cell r="K2351">
            <v>89.63</v>
          </cell>
          <cell r="Q2351">
            <v>4.1753999999999998</v>
          </cell>
        </row>
        <row r="2352">
          <cell r="K2352">
            <v>87.53</v>
          </cell>
          <cell r="Q2352">
            <v>4.0776000000000003</v>
          </cell>
        </row>
        <row r="2353">
          <cell r="K2353">
            <v>83</v>
          </cell>
          <cell r="Q2353">
            <v>3.8666</v>
          </cell>
        </row>
        <row r="2354">
          <cell r="K2354">
            <v>84.05</v>
          </cell>
          <cell r="Q2354">
            <v>3.9155000000000002</v>
          </cell>
        </row>
        <row r="2355">
          <cell r="K2355">
            <v>82.704999999999998</v>
          </cell>
          <cell r="Q2355">
            <v>3.8527999999999998</v>
          </cell>
        </row>
        <row r="2356">
          <cell r="K2356">
            <v>86.39</v>
          </cell>
          <cell r="Q2356">
            <v>4.0244999999999997</v>
          </cell>
        </row>
        <row r="2357">
          <cell r="K2357">
            <v>86.68</v>
          </cell>
          <cell r="Q2357">
            <v>4.0380000000000003</v>
          </cell>
        </row>
        <row r="2358">
          <cell r="K2358">
            <v>85.14</v>
          </cell>
          <cell r="Q2358">
            <v>3.9662999999999999</v>
          </cell>
        </row>
        <row r="2359">
          <cell r="K2359">
            <v>85.26</v>
          </cell>
          <cell r="Q2359">
            <v>3.9719000000000002</v>
          </cell>
        </row>
        <row r="2360">
          <cell r="K2360">
            <v>87.25</v>
          </cell>
          <cell r="Q2360">
            <v>4.0646000000000004</v>
          </cell>
        </row>
        <row r="2361">
          <cell r="K2361">
            <v>87.8</v>
          </cell>
          <cell r="Q2361">
            <v>4.0902000000000003</v>
          </cell>
        </row>
        <row r="2362">
          <cell r="K2362">
            <v>87.36</v>
          </cell>
          <cell r="Q2362">
            <v>4.0697000000000001</v>
          </cell>
        </row>
        <row r="2363">
          <cell r="K2363">
            <v>89.44</v>
          </cell>
          <cell r="Q2363">
            <v>4.1665999999999999</v>
          </cell>
        </row>
        <row r="2364">
          <cell r="K2364">
            <v>91.15</v>
          </cell>
          <cell r="Q2364">
            <v>4.2462999999999997</v>
          </cell>
        </row>
        <row r="2365">
          <cell r="K2365">
            <v>89.36</v>
          </cell>
          <cell r="Q2365">
            <v>4.1628999999999996</v>
          </cell>
        </row>
        <row r="2366">
          <cell r="K2366">
            <v>88.99</v>
          </cell>
          <cell r="Q2366">
            <v>4.1456</v>
          </cell>
        </row>
        <row r="2367">
          <cell r="K2367">
            <v>87.44</v>
          </cell>
          <cell r="Q2367">
            <v>4.0734000000000004</v>
          </cell>
        </row>
        <row r="2368">
          <cell r="K2368">
            <v>89.1</v>
          </cell>
          <cell r="Q2368">
            <v>4.1508000000000003</v>
          </cell>
        </row>
        <row r="2369">
          <cell r="K2369">
            <v>88.35</v>
          </cell>
          <cell r="Q2369">
            <v>4.1158000000000001</v>
          </cell>
        </row>
        <row r="2370">
          <cell r="K2370">
            <v>89.36</v>
          </cell>
          <cell r="Q2370">
            <v>4.1628999999999996</v>
          </cell>
        </row>
        <row r="2371">
          <cell r="K2371">
            <v>90.16</v>
          </cell>
          <cell r="Q2371">
            <v>4.2000999999999999</v>
          </cell>
        </row>
        <row r="2372">
          <cell r="K2372">
            <v>88.1</v>
          </cell>
          <cell r="Q2372">
            <v>4.1041999999999996</v>
          </cell>
        </row>
        <row r="2373">
          <cell r="K2373">
            <v>87.25</v>
          </cell>
          <cell r="Q2373">
            <v>4.0646000000000004</v>
          </cell>
        </row>
        <row r="2374">
          <cell r="K2374">
            <v>89.69</v>
          </cell>
          <cell r="Q2374">
            <v>4.1782000000000004</v>
          </cell>
        </row>
        <row r="2375">
          <cell r="K2375">
            <v>88.8</v>
          </cell>
          <cell r="Q2375">
            <v>4.1368</v>
          </cell>
        </row>
        <row r="2376">
          <cell r="K2376">
            <v>87.83</v>
          </cell>
          <cell r="Q2376">
            <v>4.0915999999999997</v>
          </cell>
        </row>
        <row r="2377">
          <cell r="K2377">
            <v>87.21</v>
          </cell>
          <cell r="Q2377">
            <v>4.0627000000000004</v>
          </cell>
        </row>
        <row r="2378">
          <cell r="K2378">
            <v>89.65</v>
          </cell>
          <cell r="Q2378">
            <v>4.1764000000000001</v>
          </cell>
        </row>
        <row r="2379">
          <cell r="K2379">
            <v>88.66</v>
          </cell>
          <cell r="Q2379">
            <v>4.1303000000000001</v>
          </cell>
        </row>
        <row r="2380">
          <cell r="K2380">
            <v>87.83</v>
          </cell>
          <cell r="Q2380">
            <v>4.0915999999999997</v>
          </cell>
        </row>
        <row r="2381">
          <cell r="K2381">
            <v>88.64</v>
          </cell>
          <cell r="Q2381">
            <v>4.1292999999999997</v>
          </cell>
        </row>
        <row r="2382">
          <cell r="K2382">
            <v>89.65</v>
          </cell>
          <cell r="Q2382">
            <v>4.1764000000000001</v>
          </cell>
        </row>
        <row r="2383">
          <cell r="K2383">
            <v>90.46</v>
          </cell>
          <cell r="Q2383">
            <v>4.2141000000000002</v>
          </cell>
        </row>
        <row r="2384">
          <cell r="K2384">
            <v>89.44</v>
          </cell>
          <cell r="Q2384">
            <v>4.1665999999999999</v>
          </cell>
        </row>
        <row r="2385">
          <cell r="K2385">
            <v>90.28</v>
          </cell>
          <cell r="Q2385">
            <v>4.2057000000000002</v>
          </cell>
        </row>
        <row r="2386">
          <cell r="K2386">
            <v>89.53</v>
          </cell>
          <cell r="Q2386">
            <v>4.1707999999999998</v>
          </cell>
        </row>
        <row r="2387">
          <cell r="K2387">
            <v>90.27</v>
          </cell>
          <cell r="Q2387">
            <v>4.2053000000000003</v>
          </cell>
        </row>
        <row r="2388">
          <cell r="K2388">
            <v>92.67</v>
          </cell>
          <cell r="Q2388">
            <v>4.3170999999999999</v>
          </cell>
        </row>
        <row r="2389">
          <cell r="K2389">
            <v>93.72</v>
          </cell>
          <cell r="Q2389">
            <v>4.3659999999999997</v>
          </cell>
        </row>
        <row r="2390">
          <cell r="K2390">
            <v>90.08</v>
          </cell>
          <cell r="Q2390">
            <v>4.1963999999999997</v>
          </cell>
        </row>
        <row r="2391">
          <cell r="K2391">
            <v>91.32</v>
          </cell>
          <cell r="Q2391">
            <v>4.2542</v>
          </cell>
        </row>
        <row r="2392">
          <cell r="K2392">
            <v>92.46</v>
          </cell>
          <cell r="Q2392">
            <v>4.3072999999999997</v>
          </cell>
        </row>
        <row r="2393">
          <cell r="K2393">
            <v>92.2</v>
          </cell>
          <cell r="Q2393">
            <v>4.2952000000000004</v>
          </cell>
        </row>
        <row r="2394">
          <cell r="K2394">
            <v>91.97</v>
          </cell>
          <cell r="Q2394">
            <v>4.2845000000000004</v>
          </cell>
        </row>
        <row r="2395">
          <cell r="K2395">
            <v>91.86</v>
          </cell>
          <cell r="Q2395">
            <v>4.1435000000000004</v>
          </cell>
        </row>
        <row r="2396">
          <cell r="K2396">
            <v>94.12</v>
          </cell>
          <cell r="Q2396">
            <v>4.2454000000000001</v>
          </cell>
        </row>
        <row r="2397">
          <cell r="K2397">
            <v>94.24</v>
          </cell>
          <cell r="Q2397">
            <v>4.2507999999999999</v>
          </cell>
        </row>
        <row r="2398">
          <cell r="K2398">
            <v>95.57</v>
          </cell>
          <cell r="Q2398">
            <v>4.3108000000000004</v>
          </cell>
        </row>
        <row r="2399">
          <cell r="K2399">
            <v>97.44</v>
          </cell>
          <cell r="Q2399">
            <v>4.3952</v>
          </cell>
        </row>
        <row r="2400">
          <cell r="K2400">
            <v>95.57</v>
          </cell>
          <cell r="Q2400">
            <v>4.3108000000000004</v>
          </cell>
        </row>
        <row r="2401">
          <cell r="K2401">
            <v>96.09</v>
          </cell>
          <cell r="Q2401">
            <v>4.3342999999999998</v>
          </cell>
        </row>
        <row r="2402">
          <cell r="K2402">
            <v>95.83</v>
          </cell>
          <cell r="Q2402">
            <v>4.3224999999999998</v>
          </cell>
        </row>
        <row r="2403">
          <cell r="K2403">
            <v>97.24</v>
          </cell>
          <cell r="Q2403">
            <v>4.3860999999999999</v>
          </cell>
        </row>
        <row r="2404">
          <cell r="K2404">
            <v>97.19</v>
          </cell>
          <cell r="Q2404">
            <v>4.3838999999999997</v>
          </cell>
        </row>
        <row r="2405">
          <cell r="K2405">
            <v>98.19</v>
          </cell>
          <cell r="Q2405">
            <v>4.4290000000000003</v>
          </cell>
        </row>
        <row r="2406">
          <cell r="K2406">
            <v>98.29</v>
          </cell>
          <cell r="Q2406">
            <v>4.4335000000000004</v>
          </cell>
        </row>
        <row r="2407">
          <cell r="K2407">
            <v>99.2</v>
          </cell>
          <cell r="Q2407">
            <v>4.4745999999999997</v>
          </cell>
        </row>
        <row r="2408">
          <cell r="K2408">
            <v>99.44</v>
          </cell>
          <cell r="Q2408">
            <v>4.4854000000000003</v>
          </cell>
        </row>
        <row r="2409">
          <cell r="K2409">
            <v>100.11</v>
          </cell>
          <cell r="Q2409">
            <v>4.5156000000000001</v>
          </cell>
        </row>
        <row r="2410">
          <cell r="K2410">
            <v>101.74</v>
          </cell>
          <cell r="Q2410">
            <v>4.5891000000000002</v>
          </cell>
        </row>
        <row r="2411">
          <cell r="K2411">
            <v>101.93</v>
          </cell>
          <cell r="Q2411">
            <v>4.5976999999999997</v>
          </cell>
        </row>
        <row r="2412">
          <cell r="K2412">
            <v>102.29</v>
          </cell>
          <cell r="Q2412">
            <v>4.6139000000000001</v>
          </cell>
        </row>
        <row r="2413">
          <cell r="K2413">
            <v>101.33</v>
          </cell>
          <cell r="Q2413">
            <v>4.5705999999999998</v>
          </cell>
        </row>
        <row r="2414">
          <cell r="K2414">
            <v>100.72</v>
          </cell>
          <cell r="Q2414">
            <v>4.5430999999999999</v>
          </cell>
        </row>
        <row r="2415">
          <cell r="K2415">
            <v>97</v>
          </cell>
          <cell r="Q2415">
            <v>4.3753000000000002</v>
          </cell>
        </row>
        <row r="2416">
          <cell r="K2416">
            <v>88.21</v>
          </cell>
          <cell r="Q2416">
            <v>3.9788000000000001</v>
          </cell>
        </row>
        <row r="2417">
          <cell r="K2417">
            <v>89</v>
          </cell>
          <cell r="Q2417">
            <v>4.0145</v>
          </cell>
        </row>
        <row r="2418">
          <cell r="K2418">
            <v>87.17</v>
          </cell>
          <cell r="Q2418">
            <v>3.9319000000000002</v>
          </cell>
        </row>
        <row r="2419">
          <cell r="K2419">
            <v>85.6</v>
          </cell>
          <cell r="Q2419">
            <v>3.8611</v>
          </cell>
        </row>
        <row r="2420">
          <cell r="K2420">
            <v>85.86</v>
          </cell>
          <cell r="Q2420">
            <v>3.8727999999999998</v>
          </cell>
        </row>
        <row r="2421">
          <cell r="K2421">
            <v>84.68</v>
          </cell>
          <cell r="Q2421">
            <v>3.8195999999999999</v>
          </cell>
        </row>
        <row r="2422">
          <cell r="K2422">
            <v>85.67</v>
          </cell>
          <cell r="Q2422">
            <v>3.8643000000000001</v>
          </cell>
        </row>
        <row r="2423">
          <cell r="K2423">
            <v>86.18</v>
          </cell>
          <cell r="Q2423">
            <v>3.8873000000000002</v>
          </cell>
        </row>
        <row r="2424">
          <cell r="K2424">
            <v>83.9</v>
          </cell>
          <cell r="Q2424">
            <v>3.7844000000000002</v>
          </cell>
        </row>
        <row r="2425">
          <cell r="K2425">
            <v>82.76</v>
          </cell>
          <cell r="Q2425">
            <v>3.7330000000000001</v>
          </cell>
        </row>
        <row r="2426">
          <cell r="K2426">
            <v>82.7</v>
          </cell>
          <cell r="Q2426">
            <v>3.7303000000000002</v>
          </cell>
        </row>
        <row r="2427">
          <cell r="K2427">
            <v>83.61</v>
          </cell>
          <cell r="Q2427">
            <v>3.7713000000000001</v>
          </cell>
        </row>
        <row r="2428">
          <cell r="K2428">
            <v>82.76</v>
          </cell>
          <cell r="Q2428">
            <v>3.7330000000000001</v>
          </cell>
        </row>
        <row r="2429">
          <cell r="K2429">
            <v>82.88</v>
          </cell>
          <cell r="Q2429">
            <v>3.7383999999999999</v>
          </cell>
        </row>
        <row r="2430">
          <cell r="K2430">
            <v>82.14</v>
          </cell>
          <cell r="Q2430">
            <v>3.7050000000000001</v>
          </cell>
        </row>
        <row r="2431">
          <cell r="K2431">
            <v>82.64</v>
          </cell>
          <cell r="Q2431">
            <v>3.7275999999999998</v>
          </cell>
        </row>
        <row r="2432">
          <cell r="K2432">
            <v>83.33</v>
          </cell>
          <cell r="Q2432">
            <v>3.7587000000000002</v>
          </cell>
        </row>
        <row r="2433">
          <cell r="K2433">
            <v>86.22</v>
          </cell>
          <cell r="Q2433">
            <v>3.8891</v>
          </cell>
        </row>
        <row r="2434">
          <cell r="K2434">
            <v>86.51</v>
          </cell>
          <cell r="Q2434">
            <v>3.9022000000000001</v>
          </cell>
        </row>
        <row r="2435">
          <cell r="K2435">
            <v>85.29</v>
          </cell>
          <cell r="Q2435">
            <v>3.8471000000000002</v>
          </cell>
        </row>
        <row r="2436">
          <cell r="K2436">
            <v>85.82</v>
          </cell>
          <cell r="Q2436">
            <v>3.871</v>
          </cell>
        </row>
        <row r="2437">
          <cell r="K2437">
            <v>87.06</v>
          </cell>
          <cell r="Q2437">
            <v>3.927</v>
          </cell>
        </row>
        <row r="2438">
          <cell r="K2438">
            <v>86.58</v>
          </cell>
          <cell r="Q2438">
            <v>3.9053</v>
          </cell>
        </row>
        <row r="2439">
          <cell r="K2439">
            <v>86.72</v>
          </cell>
          <cell r="Q2439">
            <v>3.9116</v>
          </cell>
        </row>
        <row r="2440">
          <cell r="K2440">
            <v>86.15</v>
          </cell>
          <cell r="Q2440">
            <v>3.8858999999999999</v>
          </cell>
        </row>
        <row r="2441">
          <cell r="K2441">
            <v>87.6</v>
          </cell>
          <cell r="Q2441">
            <v>3.9512999999999998</v>
          </cell>
        </row>
        <row r="2442">
          <cell r="K2442">
            <v>87.5</v>
          </cell>
          <cell r="Q2442">
            <v>3.9468000000000001</v>
          </cell>
        </row>
        <row r="2443">
          <cell r="K2443">
            <v>87.42</v>
          </cell>
          <cell r="Q2443">
            <v>3.9432</v>
          </cell>
        </row>
        <row r="2444">
          <cell r="K2444">
            <v>85.77</v>
          </cell>
          <cell r="Q2444">
            <v>3.8687999999999998</v>
          </cell>
        </row>
        <row r="2445">
          <cell r="K2445">
            <v>84.45</v>
          </cell>
          <cell r="Q2445">
            <v>3.8092000000000001</v>
          </cell>
        </row>
        <row r="2446">
          <cell r="K2446">
            <v>83.98</v>
          </cell>
          <cell r="Q2446">
            <v>3.7879999999999998</v>
          </cell>
        </row>
        <row r="2447">
          <cell r="K2447">
            <v>83.57</v>
          </cell>
          <cell r="Q2447">
            <v>3.7694999999999999</v>
          </cell>
        </row>
        <row r="2448">
          <cell r="K2448">
            <v>83.04</v>
          </cell>
          <cell r="Q2448">
            <v>3.7456</v>
          </cell>
        </row>
        <row r="2449">
          <cell r="K2449">
            <v>83.51</v>
          </cell>
          <cell r="Q2449">
            <v>3.7667999999999999</v>
          </cell>
        </row>
        <row r="2450">
          <cell r="K2450">
            <v>82.65</v>
          </cell>
          <cell r="Q2450">
            <v>3.7280000000000002</v>
          </cell>
        </row>
        <row r="2451">
          <cell r="K2451">
            <v>82.99</v>
          </cell>
          <cell r="Q2451">
            <v>3.7433999999999998</v>
          </cell>
        </row>
        <row r="2452">
          <cell r="K2452">
            <v>81.790000000000006</v>
          </cell>
          <cell r="Q2452">
            <v>3.6892999999999998</v>
          </cell>
        </row>
        <row r="2453">
          <cell r="K2453">
            <v>82.45</v>
          </cell>
          <cell r="Q2453">
            <v>3.7189999999999999</v>
          </cell>
        </row>
        <row r="2454">
          <cell r="K2454">
            <v>83.37</v>
          </cell>
          <cell r="Q2454">
            <v>3.7605</v>
          </cell>
        </row>
        <row r="2455">
          <cell r="K2455">
            <v>80.47</v>
          </cell>
          <cell r="Q2455">
            <v>3.6297000000000001</v>
          </cell>
        </row>
        <row r="2456">
          <cell r="K2456">
            <v>78.25</v>
          </cell>
          <cell r="Q2456">
            <v>3.5295999999999998</v>
          </cell>
        </row>
        <row r="2457">
          <cell r="K2457">
            <v>82.31</v>
          </cell>
          <cell r="Q2457">
            <v>3.7126999999999999</v>
          </cell>
        </row>
        <row r="2458">
          <cell r="K2458">
            <v>82.27</v>
          </cell>
          <cell r="Q2458">
            <v>3.7109000000000001</v>
          </cell>
        </row>
        <row r="2459">
          <cell r="K2459">
            <v>83.42</v>
          </cell>
          <cell r="Q2459">
            <v>3.698</v>
          </cell>
        </row>
        <row r="2460">
          <cell r="K2460">
            <v>84.86</v>
          </cell>
          <cell r="Q2460">
            <v>3.7618</v>
          </cell>
        </row>
        <row r="2461">
          <cell r="K2461">
            <v>83.89</v>
          </cell>
          <cell r="Q2461">
            <v>3.7187999999999999</v>
          </cell>
        </row>
        <row r="2462">
          <cell r="K2462">
            <v>85.73</v>
          </cell>
          <cell r="Q2462">
            <v>3.8003999999999998</v>
          </cell>
        </row>
        <row r="2463">
          <cell r="K2463">
            <v>85.47</v>
          </cell>
          <cell r="Q2463">
            <v>3.7888999999999999</v>
          </cell>
        </row>
        <row r="2464">
          <cell r="K2464">
            <v>86.55</v>
          </cell>
          <cell r="Q2464">
            <v>3.8367</v>
          </cell>
        </row>
        <row r="2465">
          <cell r="K2465">
            <v>86.25</v>
          </cell>
          <cell r="Q2465">
            <v>3.8233999999999999</v>
          </cell>
        </row>
        <row r="2466">
          <cell r="K2466">
            <v>86.63</v>
          </cell>
          <cell r="Q2466">
            <v>3.8403</v>
          </cell>
        </row>
        <row r="2467">
          <cell r="K2467">
            <v>85.75</v>
          </cell>
          <cell r="Q2467">
            <v>3.8012999999999999</v>
          </cell>
        </row>
        <row r="2468">
          <cell r="K2468">
            <v>85.54</v>
          </cell>
          <cell r="Q2468">
            <v>3.7919999999999998</v>
          </cell>
        </row>
        <row r="2469">
          <cell r="K2469">
            <v>86.67</v>
          </cell>
          <cell r="Q2469">
            <v>3.8420999999999998</v>
          </cell>
        </row>
        <row r="2470">
          <cell r="K2470">
            <v>86.93</v>
          </cell>
          <cell r="Q2470">
            <v>3.8536000000000001</v>
          </cell>
        </row>
        <row r="2471">
          <cell r="K2471">
            <v>85.44</v>
          </cell>
          <cell r="Q2471">
            <v>3.7875000000000001</v>
          </cell>
        </row>
        <row r="2472">
          <cell r="K2472">
            <v>86.66</v>
          </cell>
          <cell r="Q2472">
            <v>3.8416000000000001</v>
          </cell>
        </row>
        <row r="2473">
          <cell r="K2473">
            <v>87.24</v>
          </cell>
          <cell r="Q2473">
            <v>3.8673000000000002</v>
          </cell>
        </row>
        <row r="2474">
          <cell r="K2474">
            <v>86.55</v>
          </cell>
          <cell r="Q2474">
            <v>3.8367</v>
          </cell>
        </row>
        <row r="2475">
          <cell r="K2475">
            <v>88.55</v>
          </cell>
          <cell r="Q2475">
            <v>3.9253999999999998</v>
          </cell>
        </row>
        <row r="2476">
          <cell r="K2476">
            <v>81.05</v>
          </cell>
          <cell r="Q2476">
            <v>3.5929000000000002</v>
          </cell>
        </row>
        <row r="2477">
          <cell r="K2477">
            <v>81.790000000000006</v>
          </cell>
          <cell r="Q2477">
            <v>3.6257000000000001</v>
          </cell>
        </row>
        <row r="2478">
          <cell r="K2478">
            <v>81.239999999999995</v>
          </cell>
          <cell r="Q2478">
            <v>3.6013999999999999</v>
          </cell>
        </row>
        <row r="2479">
          <cell r="K2479">
            <v>79.47</v>
          </cell>
          <cell r="Q2479">
            <v>3.5228999999999999</v>
          </cell>
        </row>
        <row r="2480">
          <cell r="K2480">
            <v>80.459999999999994</v>
          </cell>
          <cell r="Q2480">
            <v>3.5668000000000002</v>
          </cell>
        </row>
        <row r="2481">
          <cell r="K2481">
            <v>79.569999999999993</v>
          </cell>
          <cell r="Q2481">
            <v>3.5272999999999999</v>
          </cell>
        </row>
        <row r="2482">
          <cell r="K2482">
            <v>80.09</v>
          </cell>
          <cell r="Q2482">
            <v>3.5503999999999998</v>
          </cell>
        </row>
        <row r="2483">
          <cell r="K2483">
            <v>79.77</v>
          </cell>
          <cell r="Q2483">
            <v>3.5362</v>
          </cell>
        </row>
        <row r="2484">
          <cell r="K2484">
            <v>80.41</v>
          </cell>
          <cell r="Q2484">
            <v>3.5646</v>
          </cell>
        </row>
        <row r="2485">
          <cell r="K2485">
            <v>79.739999999999995</v>
          </cell>
          <cell r="Q2485">
            <v>3.5348999999999999</v>
          </cell>
        </row>
        <row r="2486">
          <cell r="K2486">
            <v>79.33</v>
          </cell>
          <cell r="Q2486">
            <v>3.5167000000000002</v>
          </cell>
        </row>
        <row r="2487">
          <cell r="K2487">
            <v>78.900000000000006</v>
          </cell>
          <cell r="Q2487">
            <v>3.4975999999999998</v>
          </cell>
        </row>
        <row r="2488">
          <cell r="K2488">
            <v>79.569999999999993</v>
          </cell>
          <cell r="Q2488">
            <v>3.5272999999999999</v>
          </cell>
        </row>
        <row r="2489">
          <cell r="K2489">
            <v>79.66</v>
          </cell>
          <cell r="Q2489">
            <v>3.5312999999999999</v>
          </cell>
        </row>
        <row r="2490">
          <cell r="K2490">
            <v>79.650000000000006</v>
          </cell>
          <cell r="Q2490">
            <v>3.5308999999999999</v>
          </cell>
        </row>
        <row r="2491">
          <cell r="K2491">
            <v>79.25</v>
          </cell>
          <cell r="Q2491">
            <v>3.5131000000000001</v>
          </cell>
        </row>
        <row r="2492">
          <cell r="K2492">
            <v>80.7</v>
          </cell>
          <cell r="Q2492">
            <v>3.5773999999999999</v>
          </cell>
        </row>
        <row r="2493">
          <cell r="K2493">
            <v>80.59</v>
          </cell>
          <cell r="Q2493">
            <v>3.5724999999999998</v>
          </cell>
        </row>
        <row r="2494">
          <cell r="K2494">
            <v>81</v>
          </cell>
          <cell r="Q2494">
            <v>3.5907</v>
          </cell>
        </row>
        <row r="2495">
          <cell r="K2495">
            <v>80.92</v>
          </cell>
          <cell r="Q2495">
            <v>3.5872000000000002</v>
          </cell>
        </row>
        <row r="2496">
          <cell r="K2496">
            <v>81.47</v>
          </cell>
          <cell r="Q2496">
            <v>3.6114999999999999</v>
          </cell>
        </row>
        <row r="2497">
          <cell r="K2497">
            <v>80.5</v>
          </cell>
          <cell r="Q2497">
            <v>3.5684999999999998</v>
          </cell>
        </row>
        <row r="2498">
          <cell r="K2498">
            <v>80.08</v>
          </cell>
          <cell r="Q2498">
            <v>3.5499000000000001</v>
          </cell>
        </row>
        <row r="2499">
          <cell r="K2499">
            <v>79.77</v>
          </cell>
          <cell r="Q2499">
            <v>3.5362</v>
          </cell>
        </row>
        <row r="2500">
          <cell r="K2500">
            <v>78.17</v>
          </cell>
          <cell r="Q2500">
            <v>3.4653</v>
          </cell>
        </row>
        <row r="2501">
          <cell r="K2501">
            <v>77.92</v>
          </cell>
          <cell r="Q2501">
            <v>3.4542000000000002</v>
          </cell>
        </row>
        <row r="2502">
          <cell r="K2502">
            <v>78.38</v>
          </cell>
          <cell r="Q2502">
            <v>3.4746000000000001</v>
          </cell>
        </row>
        <row r="2503">
          <cell r="K2503">
            <v>77.42</v>
          </cell>
          <cell r="Q2503">
            <v>3.4319999999999999</v>
          </cell>
        </row>
        <row r="2504">
          <cell r="K2504">
            <v>76.89</v>
          </cell>
          <cell r="Q2504">
            <v>3.4085000000000001</v>
          </cell>
        </row>
        <row r="2505">
          <cell r="K2505">
            <v>77.88</v>
          </cell>
          <cell r="Q2505">
            <v>3.4523999999999999</v>
          </cell>
        </row>
        <row r="2506">
          <cell r="K2506">
            <v>78.22</v>
          </cell>
          <cell r="Q2506">
            <v>3.4674999999999998</v>
          </cell>
        </row>
        <row r="2507">
          <cell r="K2507">
            <v>78.989999999999995</v>
          </cell>
          <cell r="Q2507">
            <v>3.5015999999999998</v>
          </cell>
        </row>
        <row r="2508">
          <cell r="K2508">
            <v>78.05</v>
          </cell>
          <cell r="Q2508">
            <v>3.4599000000000002</v>
          </cell>
        </row>
        <row r="2509">
          <cell r="K2509">
            <v>78.849999999999994</v>
          </cell>
          <cell r="Q2509">
            <v>3.4954000000000001</v>
          </cell>
        </row>
        <row r="2510">
          <cell r="K2510">
            <v>78.06</v>
          </cell>
          <cell r="Q2510">
            <v>3.4603999999999999</v>
          </cell>
        </row>
        <row r="2511">
          <cell r="K2511">
            <v>77.62</v>
          </cell>
          <cell r="Q2511">
            <v>3.4409000000000001</v>
          </cell>
        </row>
        <row r="2512">
          <cell r="K2512">
            <v>78.84</v>
          </cell>
          <cell r="Q2512">
            <v>3.4950000000000001</v>
          </cell>
        </row>
        <row r="2513">
          <cell r="K2513">
            <v>78.8</v>
          </cell>
          <cell r="Q2513">
            <v>3.4931999999999999</v>
          </cell>
        </row>
        <row r="2514">
          <cell r="K2514">
            <v>78.989999999999995</v>
          </cell>
          <cell r="Q2514">
            <v>3.5015999999999998</v>
          </cell>
        </row>
        <row r="2515">
          <cell r="K2515">
            <v>81.78</v>
          </cell>
          <cell r="Q2515">
            <v>3.6253000000000002</v>
          </cell>
        </row>
        <row r="2516">
          <cell r="K2516">
            <v>81.680000000000007</v>
          </cell>
          <cell r="Q2516">
            <v>3.6208670090499999</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C17" sqref="C17"/>
    </sheetView>
  </sheetViews>
  <sheetFormatPr defaultRowHeight="15"/>
  <cols>
    <col min="1" max="1" width="38.75" bestFit="1" customWidth="1"/>
    <col min="2" max="7" width="11.75" customWidth="1"/>
    <col min="8" max="9" width="10.625" bestFit="1" customWidth="1"/>
    <col min="10" max="10" width="11.375" customWidth="1"/>
    <col min="11" max="11" width="10.625" bestFit="1" customWidth="1"/>
    <col min="12" max="13" width="9.625" bestFit="1" customWidth="1"/>
    <col min="14" max="14" width="10.625" bestFit="1" customWidth="1"/>
    <col min="15" max="15" width="11.625" bestFit="1" customWidth="1"/>
  </cols>
  <sheetData>
    <row r="1" spans="1:13" ht="15.75" thickBot="1">
      <c r="A1" s="167" t="s">
        <v>61</v>
      </c>
      <c r="B1" s="167"/>
      <c r="C1" s="167"/>
      <c r="D1" s="167"/>
      <c r="E1" s="167"/>
      <c r="F1" s="167"/>
      <c r="G1" s="167"/>
      <c r="I1" s="176" t="s">
        <v>51</v>
      </c>
      <c r="J1" s="177"/>
      <c r="K1" s="92" t="s">
        <v>58</v>
      </c>
      <c r="L1" s="64" t="s">
        <v>108</v>
      </c>
    </row>
    <row r="2" spans="1:13">
      <c r="A2" s="52" t="s">
        <v>190</v>
      </c>
      <c r="B2" s="45" t="s">
        <v>191</v>
      </c>
      <c r="C2" s="99" t="str">
        <f>A2&amp;" ("&amp;ticker&amp;")"</f>
        <v>Gilead Sciences (GILD)</v>
      </c>
      <c r="E2" s="3" t="s">
        <v>57</v>
      </c>
      <c r="F2" s="3"/>
      <c r="G2" s="51">
        <v>78</v>
      </c>
      <c r="I2" s="172" t="str">
        <f>(ROUND(AVERAGE(C9:G9)*100,0)&amp;"% | "&amp;ROUND(AVERAGE(C11:G11)*100,0)&amp;"% | "&amp;ROUND(C18*100,0)&amp;"%")</f>
        <v>-4% | 36% | 5%</v>
      </c>
      <c r="J2" s="173"/>
      <c r="K2" s="93">
        <f ca="1">TRUNC(Scenario1)+B13/G4</f>
        <v>73</v>
      </c>
      <c r="L2" s="95" t="s">
        <v>53</v>
      </c>
      <c r="M2" s="46"/>
    </row>
    <row r="3" spans="1:13">
      <c r="A3" t="s">
        <v>0</v>
      </c>
      <c r="B3" s="13">
        <v>42369</v>
      </c>
      <c r="E3" t="s">
        <v>60</v>
      </c>
      <c r="G3" s="32">
        <f>'Company Analysis'!K3</f>
        <v>32639</v>
      </c>
      <c r="I3" s="172" t="str">
        <f>(ROUND(AVERAGE(C9:G9)*100,0)&amp;"% | "&amp;ROUND(AVERAGE(C11:G11)*100,0)&amp;"% | "&amp;ROUND(C17*100,0)&amp;"%")</f>
        <v>-4% | 36% | 5%</v>
      </c>
      <c r="J3" s="173"/>
      <c r="K3" s="93">
        <f ca="1">TRUNC(Scenario2)+B13/G4</f>
        <v>73</v>
      </c>
      <c r="L3" s="95" t="s">
        <v>53</v>
      </c>
      <c r="M3" s="47"/>
    </row>
    <row r="4" spans="1:13" ht="15.75" thickBot="1">
      <c r="A4" s="69" t="s">
        <v>1</v>
      </c>
      <c r="B4" s="53">
        <v>0.1</v>
      </c>
      <c r="C4" s="12"/>
      <c r="D4" s="12"/>
      <c r="E4" s="12" t="s">
        <v>6</v>
      </c>
      <c r="F4" s="12"/>
      <c r="G4" s="54">
        <v>1319.6584889999999</v>
      </c>
      <c r="I4" s="172" t="str">
        <f>(ROUND(AVERAGE(C9:G9)*100,0)&amp;"% | "&amp;ROUND(AVERAGE(C10:G10)*100,0)&amp;"% | "&amp;ROUND(C18*100,0)&amp;"%")</f>
        <v>-4% | 50% | 5%</v>
      </c>
      <c r="J4" s="173"/>
      <c r="K4" s="93">
        <f ca="1">TRUNC(Scenario3)+B13/G4</f>
        <v>109</v>
      </c>
      <c r="L4" s="96" t="s">
        <v>53</v>
      </c>
      <c r="M4" s="48"/>
    </row>
    <row r="5" spans="1:13">
      <c r="B5" s="2"/>
      <c r="I5" s="172" t="str">
        <f>(ROUND(AVERAGE(C9:G9)*100,0)&amp;"% | "&amp;ROUND(AVERAGE(C10:G10)*100,0)&amp;"% | "&amp;ROUND(C17*100,0)&amp;"%")</f>
        <v>-4% | 50% | 5%</v>
      </c>
      <c r="J5" s="173"/>
      <c r="K5" s="93">
        <f ca="1">TRUNC(Scenario4)+B13/G4</f>
        <v>109</v>
      </c>
      <c r="L5" s="96" t="s">
        <v>53</v>
      </c>
      <c r="M5" s="48"/>
    </row>
    <row r="6" spans="1:13" s="9" customFormat="1" ht="15.75" thickBot="1">
      <c r="A6" s="167" t="s">
        <v>96</v>
      </c>
      <c r="B6" s="167"/>
      <c r="C6" s="167"/>
      <c r="D6" s="167"/>
      <c r="E6" s="167"/>
      <c r="F6" s="167"/>
      <c r="G6" s="167"/>
      <c r="H6" s="8"/>
      <c r="I6" s="172" t="str">
        <f>(ROUND(AVERAGE(C8:G8)*100,0)&amp;"% | "&amp;ROUND(AVERAGE(C11:G11)*100,0)&amp;"% | "&amp;ROUND(C18*100,0)&amp;"%")</f>
        <v>10% | 36% | 5%</v>
      </c>
      <c r="J6" s="173"/>
      <c r="K6" s="93">
        <f ca="1">TRUNC(Scenario5)+B13/G4</f>
        <v>133</v>
      </c>
      <c r="L6" s="95" t="s">
        <v>53</v>
      </c>
      <c r="M6" s="49"/>
    </row>
    <row r="7" spans="1:13">
      <c r="A7" s="7"/>
      <c r="B7" s="7" t="s">
        <v>2</v>
      </c>
      <c r="C7" s="41">
        <v>1</v>
      </c>
      <c r="D7" s="41">
        <v>2</v>
      </c>
      <c r="E7" s="41">
        <v>3</v>
      </c>
      <c r="F7" s="41">
        <v>4</v>
      </c>
      <c r="G7" s="41">
        <v>5</v>
      </c>
      <c r="I7" s="172" t="str">
        <f>(ROUND(AVERAGE(C8:G8)*100,0)&amp;"% | "&amp;ROUND(AVERAGE(C11:G11)*100,0)&amp;"% | "&amp;ROUND(C17*100,0)&amp;"%")</f>
        <v>10% | 36% | 5%</v>
      </c>
      <c r="J7" s="173"/>
      <c r="K7" s="93">
        <f ca="1">TRUNC(Scenario6)+B13/G4</f>
        <v>133</v>
      </c>
      <c r="L7" s="97" t="s">
        <v>53</v>
      </c>
    </row>
    <row r="8" spans="1:13">
      <c r="A8" s="170" t="s">
        <v>5</v>
      </c>
      <c r="B8" s="22" t="s">
        <v>3</v>
      </c>
      <c r="C8" s="23">
        <f>'Revenue Model'!L37</f>
        <v>-2.4398342032545428E-2</v>
      </c>
      <c r="D8" s="23">
        <f>'Revenue Model'!M37</f>
        <v>0.20024139469637903</v>
      </c>
      <c r="E8" s="23">
        <f>'Revenue Model'!N37</f>
        <v>0.18606116348954882</v>
      </c>
      <c r="F8" s="23">
        <f>'Revenue Model'!O37</f>
        <v>5.6745367837430116E-2</v>
      </c>
      <c r="G8" s="23">
        <f>'Revenue Model'!P37</f>
        <v>7.7921769315437706E-2</v>
      </c>
      <c r="I8" s="172" t="str">
        <f>(ROUND(AVERAGE(C8:G8)*100,0)&amp;"% | "&amp;ROUND(AVERAGE(C10:G10)*100,0)&amp;"% | "&amp;ROUND(C18*100,0)&amp;"%")</f>
        <v>10% | 50% | 5%</v>
      </c>
      <c r="J8" s="173"/>
      <c r="K8" s="93">
        <f ca="1">TRUNC(Scenario7)+B13/G4</f>
        <v>198</v>
      </c>
      <c r="L8" s="97" t="s">
        <v>53</v>
      </c>
    </row>
    <row r="9" spans="1:13">
      <c r="A9" s="171"/>
      <c r="B9" s="14" t="s">
        <v>4</v>
      </c>
      <c r="C9" s="24">
        <f>'Revenue Model'!L38</f>
        <v>-9.2481550506601118E-2</v>
      </c>
      <c r="D9" s="24">
        <f>'Revenue Model'!M38</f>
        <v>-7.793391533929539E-2</v>
      </c>
      <c r="E9" s="24">
        <f>'Revenue Model'!N38</f>
        <v>-5.4155011203444015E-2</v>
      </c>
      <c r="F9" s="24">
        <f>'Revenue Model'!O38</f>
        <v>2.9645567018301566E-3</v>
      </c>
      <c r="G9" s="24">
        <f>'Revenue Model'!P38</f>
        <v>4.4036323370878927E-2</v>
      </c>
      <c r="I9" s="174" t="str">
        <f>(ROUND(AVERAGE(C8:G8)*100,0)&amp;"% | "&amp;ROUND(AVERAGE(C10:G10)*100,0)&amp;"% | "&amp;ROUND(C17*100,0)&amp;"%")</f>
        <v>10% | 50% | 5%</v>
      </c>
      <c r="J9" s="175"/>
      <c r="K9" s="94">
        <f ca="1">TRUNC(Scenario8)+B13/G4</f>
        <v>198</v>
      </c>
      <c r="L9" s="98" t="s">
        <v>54</v>
      </c>
    </row>
    <row r="10" spans="1:13">
      <c r="A10" s="168" t="s">
        <v>124</v>
      </c>
      <c r="B10" s="22" t="s">
        <v>3</v>
      </c>
      <c r="C10" s="23">
        <v>0.52</v>
      </c>
      <c r="D10" s="23">
        <v>0.5</v>
      </c>
      <c r="E10" s="23">
        <v>0.5</v>
      </c>
      <c r="F10" s="23">
        <v>0.5</v>
      </c>
      <c r="G10" s="23">
        <v>0.5</v>
      </c>
    </row>
    <row r="11" spans="1:13">
      <c r="A11" s="169"/>
      <c r="B11" s="14" t="s">
        <v>4</v>
      </c>
      <c r="C11" s="25">
        <v>0.48</v>
      </c>
      <c r="D11" s="25">
        <v>0.33</v>
      </c>
      <c r="E11" s="25">
        <v>0.33</v>
      </c>
      <c r="F11" s="25">
        <v>0.33</v>
      </c>
      <c r="G11" s="25">
        <v>0.33</v>
      </c>
      <c r="I11" s="178" t="str">
        <f>A2&amp;" ("&amp;B2&amp;")"</f>
        <v>Gilead Sciences (GILD)</v>
      </c>
      <c r="J11" s="179"/>
      <c r="K11" s="179"/>
      <c r="L11" s="180"/>
    </row>
    <row r="12" spans="1:13">
      <c r="A12" s="1" t="s">
        <v>62</v>
      </c>
      <c r="B12" s="14"/>
      <c r="C12" s="26">
        <v>0.4</v>
      </c>
      <c r="D12" s="26">
        <v>0.4</v>
      </c>
      <c r="E12" s="26">
        <v>0.4</v>
      </c>
      <c r="F12" s="26">
        <v>0.4</v>
      </c>
      <c r="G12" s="26">
        <v>0.4</v>
      </c>
      <c r="I12" s="181" t="str">
        <f ca="1">"$"&amp;ROUND(F21/G4,0)&amp;" Scenario"</f>
        <v>$109 Scenario</v>
      </c>
      <c r="J12" s="182"/>
      <c r="K12" s="182"/>
      <c r="L12" s="183"/>
    </row>
    <row r="13" spans="1:13">
      <c r="A13" s="68" t="s">
        <v>10</v>
      </c>
      <c r="B13" s="27">
        <v>0</v>
      </c>
      <c r="I13" s="74" t="s">
        <v>16</v>
      </c>
      <c r="K13" s="75"/>
      <c r="L13" s="66" t="s">
        <v>4</v>
      </c>
    </row>
    <row r="14" spans="1:13">
      <c r="B14" s="2"/>
      <c r="I14" s="72" t="s">
        <v>17</v>
      </c>
      <c r="K14" s="73"/>
      <c r="L14" s="66" t="s">
        <v>3</v>
      </c>
    </row>
    <row r="15" spans="1:13" ht="15.75" thickBot="1">
      <c r="A15" s="167" t="s">
        <v>97</v>
      </c>
      <c r="B15" s="167"/>
      <c r="C15" s="167"/>
      <c r="D15" s="3"/>
      <c r="E15" s="167" t="s">
        <v>98</v>
      </c>
      <c r="F15" s="167"/>
      <c r="G15" s="167"/>
      <c r="I15" s="76" t="s">
        <v>118</v>
      </c>
      <c r="J15" s="77"/>
      <c r="K15" s="77"/>
      <c r="L15" s="67" t="s">
        <v>4</v>
      </c>
    </row>
    <row r="16" spans="1:13">
      <c r="A16" s="68" t="s">
        <v>11</v>
      </c>
      <c r="B16" s="28">
        <v>5</v>
      </c>
      <c r="C16" t="s">
        <v>12</v>
      </c>
      <c r="E16" s="29" t="s">
        <v>14</v>
      </c>
      <c r="G16" s="33">
        <v>2.5000000000000001E-2</v>
      </c>
      <c r="I16" s="50" t="s">
        <v>117</v>
      </c>
      <c r="K16" s="3"/>
      <c r="L16" s="58">
        <f>(F26/G3)^0.2-1</f>
        <v>-3.6863737478340708E-2</v>
      </c>
    </row>
    <row r="17" spans="1:12">
      <c r="A17" s="188" t="s">
        <v>59</v>
      </c>
      <c r="B17" s="21" t="s">
        <v>3</v>
      </c>
      <c r="C17" s="23">
        <v>0.05</v>
      </c>
      <c r="D17" s="38">
        <f>IF(C17=B$4,C17-0.0001,C17)</f>
        <v>0.05</v>
      </c>
      <c r="E17" s="29" t="s">
        <v>15</v>
      </c>
      <c r="G17" s="33">
        <v>2.5000000000000001E-2</v>
      </c>
      <c r="I17" s="72" t="s">
        <v>116</v>
      </c>
      <c r="K17" s="73"/>
      <c r="L17" s="55">
        <f>SUM(B29:F29)/SUM(B26:F26)</f>
        <v>0.30261885731271893</v>
      </c>
    </row>
    <row r="18" spans="1:12">
      <c r="A18" s="189"/>
      <c r="B18" s="15" t="s">
        <v>4</v>
      </c>
      <c r="C18" s="24">
        <v>0.05</v>
      </c>
      <c r="D18" s="38">
        <f>IF(C18=B$4,C18-0.0001,C18)</f>
        <v>0.05</v>
      </c>
      <c r="G18" s="11"/>
      <c r="I18" s="76" t="s">
        <v>119</v>
      </c>
      <c r="K18" s="29"/>
      <c r="L18" s="57">
        <f ca="1">(F21/G4)/G2-1</f>
        <v>0.3983277717317435</v>
      </c>
    </row>
    <row r="19" spans="1:12">
      <c r="C19" s="3"/>
      <c r="D19" s="3"/>
      <c r="E19" s="3"/>
      <c r="F19" s="3"/>
      <c r="J19" s="56"/>
      <c r="K19" s="56"/>
      <c r="L19" s="56"/>
    </row>
    <row r="20" spans="1:12" ht="15.75" thickBot="1">
      <c r="A20" s="60" t="s">
        <v>7</v>
      </c>
      <c r="B20" s="65" t="s">
        <v>92</v>
      </c>
      <c r="C20" s="65" t="s">
        <v>93</v>
      </c>
      <c r="D20" s="65" t="s">
        <v>94</v>
      </c>
      <c r="E20" s="65" t="s">
        <v>95</v>
      </c>
      <c r="F20" s="65" t="s">
        <v>8</v>
      </c>
      <c r="I20" s="184" t="s">
        <v>123</v>
      </c>
      <c r="J20" s="185"/>
      <c r="K20" s="185"/>
      <c r="L20" s="186"/>
    </row>
    <row r="21" spans="1:12">
      <c r="A21" s="16" t="s">
        <v>13</v>
      </c>
      <c r="B21" s="17">
        <f ca="1">SUM(B43:F43)</f>
        <v>33515.201827590601</v>
      </c>
      <c r="C21" s="17">
        <f ca="1">B54*F43</f>
        <v>23231.61483663386</v>
      </c>
      <c r="D21" s="17">
        <f ca="1">B51*B50</f>
        <v>87187.762256654984</v>
      </c>
      <c r="E21" s="17">
        <f>B13</f>
        <v>0</v>
      </c>
      <c r="F21" s="17">
        <f ca="1">B21+C21+D21+E21</f>
        <v>143934.57892087946</v>
      </c>
      <c r="I21" s="102"/>
      <c r="J21" s="103"/>
      <c r="K21" s="70" t="s">
        <v>120</v>
      </c>
      <c r="L21" s="71" t="s">
        <v>121</v>
      </c>
    </row>
    <row r="22" spans="1:12">
      <c r="A22" s="16" t="s">
        <v>9</v>
      </c>
      <c r="B22" s="61">
        <f ca="1">IFERROR(B21/$F21,"")</f>
        <v>0.23285024404048063</v>
      </c>
      <c r="C22" s="61">
        <f ca="1">IFERROR(C21/$F21,"")</f>
        <v>0.16140398652504642</v>
      </c>
      <c r="D22" s="61">
        <f ca="1">IFERROR(D21/$F21,"")</f>
        <v>0.60574576943447289</v>
      </c>
      <c r="E22" s="61">
        <f ca="1">IFERROR(E21/$F21,"")</f>
        <v>0</v>
      </c>
      <c r="F22" s="61">
        <v>1</v>
      </c>
      <c r="I22" s="101" t="s">
        <v>122</v>
      </c>
      <c r="J22" s="15"/>
      <c r="K22" s="104">
        <v>0.25</v>
      </c>
      <c r="L22" s="105">
        <v>0.25600000000000001</v>
      </c>
    </row>
    <row r="23" spans="1:12">
      <c r="A23" s="16"/>
      <c r="B23" s="20"/>
      <c r="C23" s="20"/>
      <c r="D23" s="20"/>
      <c r="E23" s="20"/>
      <c r="F23" s="20"/>
    </row>
    <row r="24" spans="1:12" ht="15.75" hidden="1" customHeight="1" thickBot="1">
      <c r="A24" s="60" t="s">
        <v>74</v>
      </c>
      <c r="B24" s="62">
        <v>1</v>
      </c>
      <c r="C24" s="62">
        <v>2</v>
      </c>
      <c r="D24" s="62">
        <v>3</v>
      </c>
      <c r="E24" s="62">
        <v>4</v>
      </c>
      <c r="F24" s="62">
        <v>5</v>
      </c>
      <c r="I24" t="s">
        <v>115</v>
      </c>
      <c r="K24" s="100">
        <v>0.25</v>
      </c>
      <c r="L24" s="100">
        <v>0.25</v>
      </c>
    </row>
    <row r="25" spans="1:12" s="9" customFormat="1" ht="12" hidden="1" customHeight="1">
      <c r="B25" s="34">
        <f>DATE(YEAR($B$3)+B24,MONTH($B$3),DAY($B$3))</f>
        <v>42735</v>
      </c>
      <c r="C25" s="34">
        <f t="shared" ref="C25:F25" si="0">DATE(YEAR($B$3)+C24,MONTH($B$3),DAY($B$3))</f>
        <v>43100</v>
      </c>
      <c r="D25" s="34">
        <f t="shared" si="0"/>
        <v>43465</v>
      </c>
      <c r="E25" s="34">
        <f t="shared" si="0"/>
        <v>43830</v>
      </c>
      <c r="F25" s="34">
        <f t="shared" si="0"/>
        <v>44196</v>
      </c>
      <c r="I25" s="9" t="s">
        <v>57</v>
      </c>
      <c r="L25" s="9">
        <v>26.29</v>
      </c>
    </row>
    <row r="26" spans="1:12" hidden="1">
      <c r="A26" t="s">
        <v>37</v>
      </c>
      <c r="B26" s="31">
        <f>(CHOOSE($B36,C8,C9)+1)*G3</f>
        <v>29620.494673015048</v>
      </c>
      <c r="C26" s="31">
        <f>(CHOOSE($B36,D8,D9)+1)*B26</f>
        <v>27312.053548860244</v>
      </c>
      <c r="D26" s="31">
        <f>(CHOOSE($B36,E8,E9)+1)*C26</f>
        <v>25832.968982932653</v>
      </c>
      <c r="E26" s="31">
        <f>(CHOOSE($B36,F8,F9)+1)*D26</f>
        <v>25909.552284259174</v>
      </c>
      <c r="F26" s="31">
        <f>(CHOOSE($B36,G8,G9)+1)*E26</f>
        <v>27050.513707043505</v>
      </c>
    </row>
    <row r="27" spans="1:12" hidden="1">
      <c r="A27" t="s">
        <v>71</v>
      </c>
      <c r="B27" s="59">
        <f>CHOOSE($B37,C10,C11)*B26</f>
        <v>15402.657229967825</v>
      </c>
      <c r="C27" s="5">
        <f>CHOOSE($B37,D10,D11)*C26</f>
        <v>13656.026774430122</v>
      </c>
      <c r="D27" s="5">
        <f>CHOOSE($B37,E10,E11)*D26</f>
        <v>12916.484491466326</v>
      </c>
      <c r="E27" s="5">
        <f>CHOOSE($B37,F10,F11)*E26</f>
        <v>12954.776142129587</v>
      </c>
      <c r="F27" s="5">
        <f>CHOOSE($B37,G10,G11)*F26</f>
        <v>13525.256853521752</v>
      </c>
    </row>
    <row r="28" spans="1:12" hidden="1">
      <c r="A28" t="s">
        <v>72</v>
      </c>
      <c r="B28" s="59">
        <f>-C12*B27</f>
        <v>-6161.0628919871306</v>
      </c>
      <c r="C28" s="59">
        <f t="shared" ref="C28:E28" si="1">-D12*C27</f>
        <v>-5462.4107097720489</v>
      </c>
      <c r="D28" s="59">
        <f t="shared" si="1"/>
        <v>-5166.5937965865305</v>
      </c>
      <c r="E28" s="59">
        <f t="shared" si="1"/>
        <v>-5181.9104568518351</v>
      </c>
      <c r="F28" s="59">
        <f>-G12*F27</f>
        <v>-5410.1027414087011</v>
      </c>
    </row>
    <row r="29" spans="1:12" ht="15.75" hidden="1" thickBot="1">
      <c r="A29" t="s">
        <v>73</v>
      </c>
      <c r="B29" s="4">
        <f>B27+B28</f>
        <v>9241.594337980694</v>
      </c>
      <c r="C29" s="4">
        <f>C27+C28</f>
        <v>8193.616064658072</v>
      </c>
      <c r="D29" s="4">
        <f>D27+D28</f>
        <v>7749.8906948797958</v>
      </c>
      <c r="E29" s="4">
        <f>E27+E28</f>
        <v>7772.8656852777522</v>
      </c>
      <c r="F29" s="4">
        <f>F27+F28</f>
        <v>8115.1541121130513</v>
      </c>
    </row>
    <row r="30" spans="1:12" ht="15.75" hidden="1" thickTop="1">
      <c r="B30" s="63"/>
      <c r="C30" s="63"/>
      <c r="D30" s="63"/>
      <c r="E30" s="63"/>
      <c r="F30" s="63"/>
    </row>
    <row r="31" spans="1:12" hidden="1">
      <c r="B31" s="36" t="s">
        <v>20</v>
      </c>
      <c r="E31" s="36" t="s">
        <v>52</v>
      </c>
    </row>
    <row r="32" spans="1:12" hidden="1">
      <c r="B32" s="30" t="s">
        <v>3</v>
      </c>
      <c r="E32" s="30" t="s">
        <v>55</v>
      </c>
    </row>
    <row r="33" spans="1:16" hidden="1">
      <c r="B33" s="30" t="s">
        <v>4</v>
      </c>
      <c r="E33" s="30" t="s">
        <v>53</v>
      </c>
    </row>
    <row r="34" spans="1:16" hidden="1">
      <c r="E34" s="30"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87" t="s">
        <v>35</v>
      </c>
      <c r="B41" s="187"/>
      <c r="C41" s="187"/>
      <c r="D41" s="187"/>
      <c r="E41" s="187"/>
      <c r="F41" s="187"/>
    </row>
    <row r="42" spans="1:16" hidden="1">
      <c r="A42" t="s">
        <v>21</v>
      </c>
      <c r="B42" s="19">
        <f ca="1">B25-TODAY()</f>
        <v>74</v>
      </c>
      <c r="C42" s="19">
        <f ca="1">C25-TODAY()</f>
        <v>439</v>
      </c>
      <c r="D42" s="19">
        <f ca="1">D25-TODAY()</f>
        <v>804</v>
      </c>
      <c r="E42" s="19">
        <f ca="1">E25-TODAY()</f>
        <v>1169</v>
      </c>
      <c r="F42" s="19">
        <f ca="1">F25-TODAY()</f>
        <v>1535</v>
      </c>
      <c r="P42" s="39"/>
    </row>
    <row r="43" spans="1:16" hidden="1">
      <c r="A43" t="s">
        <v>22</v>
      </c>
      <c r="B43" s="17">
        <f ca="1">B29*EXP(-$B$4*B42/365.25)</f>
        <v>9056.2427120570828</v>
      </c>
      <c r="C43" s="17">
        <f ca="1">C29*EXP(-$B$4*C42/365.25)</f>
        <v>7265.6929380988331</v>
      </c>
      <c r="D43" s="17">
        <f ca="1">D29*EXP(-$B$4*D42/365.25)</f>
        <v>6218.6667574214152</v>
      </c>
      <c r="E43" s="17">
        <f ca="1">E29*EXP(-$B$4*E42/365.25)</f>
        <v>5643.9498783538666</v>
      </c>
      <c r="F43" s="17">
        <f ca="1">F29*EXP(-$B$4*F42/365.25)</f>
        <v>5330.6495416594007</v>
      </c>
      <c r="O43" s="40"/>
    </row>
    <row r="44" spans="1:16" hidden="1"/>
    <row r="45" spans="1:16" hidden="1">
      <c r="A45" s="6" t="s">
        <v>26</v>
      </c>
      <c r="B45">
        <f>MONTH(B3)</f>
        <v>12</v>
      </c>
    </row>
    <row r="46" spans="1:16" hidden="1">
      <c r="A46" s="6" t="s">
        <v>27</v>
      </c>
      <c r="B46">
        <f>DAY(B3)</f>
        <v>31</v>
      </c>
    </row>
    <row r="47" spans="1:16" hidden="1">
      <c r="A47" s="6" t="s">
        <v>23</v>
      </c>
      <c r="B47">
        <f>YEAR(F25)+B16</f>
        <v>2025</v>
      </c>
    </row>
    <row r="48" spans="1:16" hidden="1">
      <c r="A48" s="6" t="s">
        <v>28</v>
      </c>
      <c r="B48">
        <f ca="1">DATE(B47,B45,B46)-TODAY()</f>
        <v>3361</v>
      </c>
      <c r="C48" s="35"/>
    </row>
    <row r="49" spans="1:7" hidden="1">
      <c r="A49" s="6" t="s">
        <v>24</v>
      </c>
      <c r="B49" s="17">
        <f>F29*EXP(CHOOSE(B38,C17,C18)*B16)</f>
        <v>10420.064140291199</v>
      </c>
    </row>
    <row r="50" spans="1:7" hidden="1">
      <c r="A50" s="6" t="s">
        <v>29</v>
      </c>
      <c r="B50" s="17">
        <f ca="1">B49*EXP(-B4*B48/365.25)</f>
        <v>4151.7982026978561</v>
      </c>
    </row>
    <row r="51" spans="1:7" hidden="1">
      <c r="A51" s="6" t="s">
        <v>31</v>
      </c>
      <c r="B51" s="17">
        <f>(1+SUM(G16,G17))/(B4-SUM(G16,G17))</f>
        <v>21</v>
      </c>
    </row>
    <row r="52" spans="1:7" hidden="1">
      <c r="A52" s="6" t="s">
        <v>32</v>
      </c>
      <c r="B52" s="18">
        <f>(1+CHOOSE(B38,D17,D18))/(B4-(CHOOSE(B38,D17,D18)))</f>
        <v>21</v>
      </c>
      <c r="F52" s="39"/>
    </row>
    <row r="53" spans="1:7" hidden="1">
      <c r="A53" s="6" t="s">
        <v>33</v>
      </c>
      <c r="B53" s="39">
        <f>1-(((1+CHOOSE(B38,D17,D18))/(1+B4))^B16)</f>
        <v>0.20752956361649433</v>
      </c>
      <c r="F53" s="40"/>
    </row>
    <row r="54" spans="1:7" hidden="1">
      <c r="A54" s="6" t="s">
        <v>30</v>
      </c>
      <c r="B54" s="37">
        <f>B52*B53</f>
        <v>4.358120835946381</v>
      </c>
    </row>
    <row r="55" spans="1:7" hidden="1"/>
    <row r="56" spans="1:7" hidden="1"/>
    <row r="57" spans="1:7" hidden="1">
      <c r="A57" s="42" t="s">
        <v>36</v>
      </c>
    </row>
    <row r="58" spans="1:7" hidden="1">
      <c r="A58" t="s">
        <v>37</v>
      </c>
      <c r="B58" s="18">
        <f>$G$3*(1+C$9)</f>
        <v>29620.494673015048</v>
      </c>
      <c r="C58" s="18">
        <f>B58*(1+D$9)</f>
        <v>27312.053548860244</v>
      </c>
      <c r="D58" s="18">
        <f>C58*(1+E$9)</f>
        <v>25832.968982932653</v>
      </c>
      <c r="E58" s="18">
        <f>D58*(1+F$9)</f>
        <v>25909.552284259174</v>
      </c>
      <c r="F58" s="18">
        <f>E58*(1+G$9)</f>
        <v>27050.513707043505</v>
      </c>
    </row>
    <row r="59" spans="1:7" hidden="1">
      <c r="A59" t="s">
        <v>38</v>
      </c>
      <c r="B59" s="18">
        <f>B58*C$11</f>
        <v>14217.837443047223</v>
      </c>
      <c r="C59" s="18">
        <f>C58*D$11</f>
        <v>9012.977671123881</v>
      </c>
      <c r="D59" s="18">
        <f>D58*E$11</f>
        <v>8524.8797643677754</v>
      </c>
      <c r="E59" s="18">
        <f>E58*F$11</f>
        <v>8550.1522538055287</v>
      </c>
      <c r="F59" s="18">
        <f>F58*G$11</f>
        <v>8926.6695233243572</v>
      </c>
    </row>
    <row r="60" spans="1:7" hidden="1">
      <c r="B60" s="20">
        <f>B59/B58</f>
        <v>0.48</v>
      </c>
      <c r="C60" s="20">
        <f>C59/C58</f>
        <v>0.33</v>
      </c>
      <c r="D60" s="20">
        <f>D59/D58</f>
        <v>0.33</v>
      </c>
      <c r="E60" s="20">
        <f>E59/E58</f>
        <v>0.33000000000000007</v>
      </c>
      <c r="F60" s="20">
        <f>F59/F58</f>
        <v>0.33</v>
      </c>
    </row>
    <row r="61" spans="1:7" hidden="1">
      <c r="A61" t="s">
        <v>39</v>
      </c>
      <c r="B61" s="39">
        <f t="shared" ref="B61:E61" si="2">B59-(C$12*B59)</f>
        <v>8530.7024658283335</v>
      </c>
      <c r="C61" s="39">
        <f t="shared" si="2"/>
        <v>5407.7866026743286</v>
      </c>
      <c r="D61" s="39">
        <f t="shared" si="2"/>
        <v>5114.9278586206656</v>
      </c>
      <c r="E61" s="39">
        <f t="shared" si="2"/>
        <v>5130.0913522833171</v>
      </c>
      <c r="F61" s="39">
        <f>F59-(G$12*F59)</f>
        <v>5356.001713994614</v>
      </c>
    </row>
    <row r="62" spans="1:7" hidden="1">
      <c r="A62" t="s">
        <v>42</v>
      </c>
      <c r="B62" s="18">
        <f ca="1">B61*EXP(-$B$4*B$42/365.25)</f>
        <v>8359.6086572834611</v>
      </c>
      <c r="C62" s="18">
        <f ca="1">C61*EXP(-$B$4*C$42/365.25)</f>
        <v>4795.357339145231</v>
      </c>
      <c r="D62" s="18">
        <f ca="1">D61*EXP(-$B$4*D$42/365.25)</f>
        <v>4104.3200598981339</v>
      </c>
      <c r="E62" s="18">
        <f ca="1">E61*EXP(-$B$4*E$42/365.25)</f>
        <v>3725.0069197135522</v>
      </c>
      <c r="F62" s="18">
        <f ca="1">F61*EXP(-$B$4*F$42/365.25)</f>
        <v>3518.2286974952044</v>
      </c>
      <c r="G62" s="18">
        <f ca="1">SUM(B62:F62)</f>
        <v>24502.521673535583</v>
      </c>
    </row>
    <row r="63" spans="1:7" hidden="1">
      <c r="A63" t="s">
        <v>41</v>
      </c>
      <c r="F63" s="39">
        <f>((1+$D$18)/($B$4-$D$18)*(1-(((1+$D$18)/(1+$B$4))^$B$16)))</f>
        <v>4.358120835946381</v>
      </c>
      <c r="G63" s="18">
        <f ca="1">F63*F62</f>
        <v>15332.865792178347</v>
      </c>
    </row>
    <row r="64" spans="1:7" hidden="1">
      <c r="A64" t="s">
        <v>40</v>
      </c>
      <c r="B64" s="39"/>
      <c r="F64" s="18">
        <f>F61*EXP($C$18*$B$16)</f>
        <v>6877.2423325921909</v>
      </c>
    </row>
    <row r="65" spans="1:7" hidden="1">
      <c r="A65" t="s">
        <v>43</v>
      </c>
      <c r="F65" s="18">
        <f ca="1">F64*EXP(-$B$4*B$48/365.25)</f>
        <v>2740.186813780585</v>
      </c>
      <c r="G65" s="43">
        <f ca="1">F65*B$51</f>
        <v>57543.923089392287</v>
      </c>
    </row>
    <row r="66" spans="1:7" hidden="1">
      <c r="A66" t="s">
        <v>44</v>
      </c>
      <c r="G66" s="18">
        <f ca="1">SUM(G62:G63,G65)</f>
        <v>97379.310555106218</v>
      </c>
    </row>
    <row r="67" spans="1:7" hidden="1">
      <c r="A67" t="s">
        <v>25</v>
      </c>
      <c r="G67" s="44">
        <f ca="1">G66/$G$4</f>
        <v>73.791296283705577</v>
      </c>
    </row>
    <row r="68" spans="1:7" hidden="1">
      <c r="G68" s="39"/>
    </row>
    <row r="69" spans="1:7" hidden="1">
      <c r="A69" s="42" t="s">
        <v>45</v>
      </c>
    </row>
    <row r="70" spans="1:7" hidden="1">
      <c r="A70" t="s">
        <v>37</v>
      </c>
      <c r="B70" s="18">
        <f>$G$3*(1+C$9)</f>
        <v>29620.494673015048</v>
      </c>
      <c r="C70" s="18">
        <f>B70*(1+D$9)</f>
        <v>27312.053548860244</v>
      </c>
      <c r="D70" s="18">
        <f>C70*(1+E$9)</f>
        <v>25832.968982932653</v>
      </c>
      <c r="E70" s="18">
        <f>D70*(1+F$9)</f>
        <v>25909.552284259174</v>
      </c>
      <c r="F70" s="18">
        <f>E70*(1+G$9)</f>
        <v>27050.513707043505</v>
      </c>
    </row>
    <row r="71" spans="1:7" hidden="1">
      <c r="A71" t="s">
        <v>38</v>
      </c>
      <c r="B71" s="18">
        <f>B70*C$11</f>
        <v>14217.837443047223</v>
      </c>
      <c r="C71" s="18">
        <f>C70*D$11</f>
        <v>9012.977671123881</v>
      </c>
      <c r="D71" s="18">
        <f>D70*E$11</f>
        <v>8524.8797643677754</v>
      </c>
      <c r="E71" s="18">
        <f>E70*F$11</f>
        <v>8550.1522538055287</v>
      </c>
      <c r="F71" s="18">
        <f>F70*G$11</f>
        <v>8926.6695233243572</v>
      </c>
    </row>
    <row r="72" spans="1:7" hidden="1">
      <c r="A72" t="s">
        <v>39</v>
      </c>
      <c r="B72" s="39">
        <f t="shared" ref="B72:E72" si="3">B71-(C$12*B71)</f>
        <v>8530.7024658283335</v>
      </c>
      <c r="C72" s="39">
        <f t="shared" si="3"/>
        <v>5407.7866026743286</v>
      </c>
      <c r="D72" s="39">
        <f t="shared" si="3"/>
        <v>5114.9278586206656</v>
      </c>
      <c r="E72" s="39">
        <f t="shared" si="3"/>
        <v>5130.0913522833171</v>
      </c>
      <c r="F72" s="39">
        <f>F71-(G$12*F71)</f>
        <v>5356.001713994614</v>
      </c>
    </row>
    <row r="73" spans="1:7" hidden="1">
      <c r="A73" t="s">
        <v>42</v>
      </c>
      <c r="B73" s="18">
        <f ca="1">B72*EXP(-$B$4*B$42/365.25)</f>
        <v>8359.6086572834611</v>
      </c>
      <c r="C73" s="18">
        <f ca="1">C72*EXP(-$B$4*C$42/365.25)</f>
        <v>4795.357339145231</v>
      </c>
      <c r="D73" s="18">
        <f ca="1">D72*EXP(-$B$4*D$42/365.25)</f>
        <v>4104.3200598981339</v>
      </c>
      <c r="E73" s="18">
        <f ca="1">E72*EXP(-$B$4*E$42/365.25)</f>
        <v>3725.0069197135522</v>
      </c>
      <c r="F73" s="18">
        <f ca="1">F72*EXP(-$B$4*F$42/365.25)</f>
        <v>3518.2286974952044</v>
      </c>
      <c r="G73" s="18">
        <f ca="1">SUM(B73:F73)</f>
        <v>24502.521673535583</v>
      </c>
    </row>
    <row r="74" spans="1:7" hidden="1">
      <c r="A74" t="s">
        <v>41</v>
      </c>
      <c r="F74" s="39">
        <f>((1+$D$17)/($B$4-$D$17)*(1-(((1+$D$17)/(1+$B$4))^$B$16)))</f>
        <v>4.358120835946381</v>
      </c>
      <c r="G74" s="18">
        <f ca="1">F74*F73</f>
        <v>15332.865792178347</v>
      </c>
    </row>
    <row r="75" spans="1:7" hidden="1">
      <c r="A75" t="s">
        <v>40</v>
      </c>
      <c r="B75" s="39"/>
      <c r="F75" s="18">
        <f>F72*EXP($C$17*$B$16)</f>
        <v>6877.2423325921909</v>
      </c>
    </row>
    <row r="76" spans="1:7" hidden="1">
      <c r="A76" t="s">
        <v>43</v>
      </c>
      <c r="F76" s="18">
        <f ca="1">F75*EXP(-$B$4*B$48/365.25)</f>
        <v>2740.186813780585</v>
      </c>
      <c r="G76" s="43">
        <f ca="1">F76*B$51</f>
        <v>57543.923089392287</v>
      </c>
    </row>
    <row r="77" spans="1:7" hidden="1">
      <c r="A77" t="s">
        <v>44</v>
      </c>
      <c r="G77" s="18">
        <f ca="1">SUM(G73:G74,G76)</f>
        <v>97379.310555106218</v>
      </c>
    </row>
    <row r="78" spans="1:7" hidden="1">
      <c r="A78" t="s">
        <v>25</v>
      </c>
      <c r="G78" s="44">
        <f ca="1">G77/$G$4</f>
        <v>73.791296283705577</v>
      </c>
    </row>
    <row r="79" spans="1:7" hidden="1"/>
    <row r="80" spans="1:7" hidden="1">
      <c r="A80" s="42" t="s">
        <v>46</v>
      </c>
    </row>
    <row r="81" spans="1:7" hidden="1">
      <c r="A81" t="s">
        <v>37</v>
      </c>
      <c r="B81" s="18">
        <f>$G$3*(1+C$9)</f>
        <v>29620.494673015048</v>
      </c>
      <c r="C81" s="18">
        <f>B81*(1+D$9)</f>
        <v>27312.053548860244</v>
      </c>
      <c r="D81" s="18">
        <f>C81*(1+E$9)</f>
        <v>25832.968982932653</v>
      </c>
      <c r="E81" s="18">
        <f>D81*(1+F$9)</f>
        <v>25909.552284259174</v>
      </c>
      <c r="F81" s="18">
        <f>E81*(1+G$9)</f>
        <v>27050.513707043505</v>
      </c>
    </row>
    <row r="82" spans="1:7" hidden="1">
      <c r="A82" t="s">
        <v>38</v>
      </c>
      <c r="B82" s="18">
        <f>B81*C$10</f>
        <v>15402.657229967825</v>
      </c>
      <c r="C82" s="18">
        <f>C81*D$10</f>
        <v>13656.026774430122</v>
      </c>
      <c r="D82" s="18">
        <f>D81*E$10</f>
        <v>12916.484491466326</v>
      </c>
      <c r="E82" s="18">
        <f>E81*F$10</f>
        <v>12954.776142129587</v>
      </c>
      <c r="F82" s="18">
        <f>F81*G$10</f>
        <v>13525.256853521752</v>
      </c>
    </row>
    <row r="83" spans="1:7" hidden="1">
      <c r="A83" t="s">
        <v>39</v>
      </c>
      <c r="B83" s="39">
        <f>B82-(C$12*B82)</f>
        <v>9241.594337980694</v>
      </c>
      <c r="C83" s="39">
        <f t="shared" ref="C83:F83" si="4">C82-(D$12*C82)</f>
        <v>8193.616064658072</v>
      </c>
      <c r="D83" s="39">
        <f t="shared" si="4"/>
        <v>7749.8906948797958</v>
      </c>
      <c r="E83" s="39">
        <f t="shared" si="4"/>
        <v>7772.8656852777522</v>
      </c>
      <c r="F83" s="39">
        <f t="shared" si="4"/>
        <v>8115.1541121130513</v>
      </c>
    </row>
    <row r="84" spans="1:7" hidden="1">
      <c r="A84" t="s">
        <v>42</v>
      </c>
      <c r="B84" s="18">
        <f ca="1">B83*EXP(-$B$4*B$42/365.25)</f>
        <v>9056.2427120570828</v>
      </c>
      <c r="C84" s="18">
        <f ca="1">C83*EXP(-$B$4*C$42/365.25)</f>
        <v>7265.6929380988331</v>
      </c>
      <c r="D84" s="18">
        <f ca="1">D83*EXP(-$B$4*D$42/365.25)</f>
        <v>6218.6667574214152</v>
      </c>
      <c r="E84" s="18">
        <f ca="1">E83*EXP(-$B$4*E$42/365.25)</f>
        <v>5643.9498783538666</v>
      </c>
      <c r="F84" s="18">
        <f ca="1">F83*EXP(-$B$4*F$42/365.25)</f>
        <v>5330.6495416594007</v>
      </c>
      <c r="G84" s="18">
        <f ca="1">SUM(B84:F84)</f>
        <v>33515.201827590601</v>
      </c>
    </row>
    <row r="85" spans="1:7" hidden="1">
      <c r="A85" t="s">
        <v>41</v>
      </c>
      <c r="F85" s="39">
        <f>((1+$D$18)/($B$4-$D$18)*(1-(((1+$D$18)/(1+$B$4))^$B$16)))</f>
        <v>4.358120835946381</v>
      </c>
      <c r="G85" s="18">
        <f ca="1">F85*F84</f>
        <v>23231.61483663386</v>
      </c>
    </row>
    <row r="86" spans="1:7" hidden="1">
      <c r="A86" t="s">
        <v>40</v>
      </c>
      <c r="B86" s="39"/>
      <c r="F86" s="18">
        <f>F83*EXP($C$18*$B$16)</f>
        <v>10420.064140291199</v>
      </c>
    </row>
    <row r="87" spans="1:7" hidden="1">
      <c r="A87" t="s">
        <v>43</v>
      </c>
      <c r="F87" s="18">
        <f ca="1">F86*EXP(-$B$4*B$48/365.25)</f>
        <v>4151.7982026978561</v>
      </c>
      <c r="G87" s="43">
        <f ca="1">F87*B$51</f>
        <v>87187.762256654984</v>
      </c>
    </row>
    <row r="88" spans="1:7" hidden="1">
      <c r="A88" t="s">
        <v>44</v>
      </c>
      <c r="G88" s="18">
        <f ca="1">SUM(G84:G85,G87)</f>
        <v>143934.57892087946</v>
      </c>
    </row>
    <row r="89" spans="1:7" hidden="1">
      <c r="A89" t="s">
        <v>25</v>
      </c>
      <c r="G89" s="44">
        <f ca="1">G88/$G$4</f>
        <v>109.06956619507599</v>
      </c>
    </row>
    <row r="90" spans="1:7" hidden="1"/>
    <row r="91" spans="1:7" hidden="1">
      <c r="A91" s="42" t="s">
        <v>47</v>
      </c>
    </row>
    <row r="92" spans="1:7" hidden="1">
      <c r="A92" t="s">
        <v>37</v>
      </c>
      <c r="B92" s="18">
        <f>$G$3*(1+C$9)</f>
        <v>29620.494673015048</v>
      </c>
      <c r="C92" s="18">
        <f>B92*(1+D$9)</f>
        <v>27312.053548860244</v>
      </c>
      <c r="D92" s="18">
        <f>C92*(1+E$9)</f>
        <v>25832.968982932653</v>
      </c>
      <c r="E92" s="18">
        <f>D92*(1+F$9)</f>
        <v>25909.552284259174</v>
      </c>
      <c r="F92" s="18">
        <f>E92*(1+G$9)</f>
        <v>27050.513707043505</v>
      </c>
    </row>
    <row r="93" spans="1:7" hidden="1">
      <c r="A93" t="s">
        <v>38</v>
      </c>
      <c r="B93" s="18">
        <f>B92*C$10</f>
        <v>15402.657229967825</v>
      </c>
      <c r="C93" s="18">
        <f>C92*D$10</f>
        <v>13656.026774430122</v>
      </c>
      <c r="D93" s="18">
        <f>D92*E$10</f>
        <v>12916.484491466326</v>
      </c>
      <c r="E93" s="18">
        <f>E92*F$10</f>
        <v>12954.776142129587</v>
      </c>
      <c r="F93" s="18">
        <f>F92*G$10</f>
        <v>13525.256853521752</v>
      </c>
    </row>
    <row r="94" spans="1:7" hidden="1">
      <c r="A94" t="s">
        <v>39</v>
      </c>
      <c r="B94" s="39">
        <f>B93-(C$12*B93)</f>
        <v>9241.594337980694</v>
      </c>
      <c r="C94" s="39">
        <f t="shared" ref="C94" si="5">C93-(D$12*C93)</f>
        <v>8193.616064658072</v>
      </c>
      <c r="D94" s="39">
        <f t="shared" ref="D94" si="6">D93-(E$12*D93)</f>
        <v>7749.8906948797958</v>
      </c>
      <c r="E94" s="39">
        <f t="shared" ref="E94" si="7">E93-(F$12*E93)</f>
        <v>7772.8656852777522</v>
      </c>
      <c r="F94" s="39">
        <f t="shared" ref="F94" si="8">F93-(G$12*F93)</f>
        <v>8115.1541121130513</v>
      </c>
    </row>
    <row r="95" spans="1:7" hidden="1">
      <c r="A95" t="s">
        <v>42</v>
      </c>
      <c r="B95" s="18">
        <f ca="1">B94*EXP(-$B$4*B$42/365.25)</f>
        <v>9056.2427120570828</v>
      </c>
      <c r="C95" s="18">
        <f ca="1">C94*EXP(-$B$4*C$42/365.25)</f>
        <v>7265.6929380988331</v>
      </c>
      <c r="D95" s="18">
        <f ca="1">D94*EXP(-$B$4*D$42/365.25)</f>
        <v>6218.6667574214152</v>
      </c>
      <c r="E95" s="18">
        <f ca="1">E94*EXP(-$B$4*E$42/365.25)</f>
        <v>5643.9498783538666</v>
      </c>
      <c r="F95" s="18">
        <f ca="1">F94*EXP(-$B$4*F$42/365.25)</f>
        <v>5330.6495416594007</v>
      </c>
      <c r="G95" s="18">
        <f ca="1">SUM(B95:F95)</f>
        <v>33515.201827590601</v>
      </c>
    </row>
    <row r="96" spans="1:7" hidden="1">
      <c r="A96" t="s">
        <v>41</v>
      </c>
      <c r="F96" s="39">
        <f>((1+$D$17)/($B$4-$D$17)*(1-(((1+$D$17)/(1+$B$4))^$B$16)))</f>
        <v>4.358120835946381</v>
      </c>
      <c r="G96" s="18">
        <f ca="1">F96*F95</f>
        <v>23231.61483663386</v>
      </c>
    </row>
    <row r="97" spans="1:7" hidden="1">
      <c r="A97" t="s">
        <v>40</v>
      </c>
      <c r="B97" s="39"/>
      <c r="F97" s="18">
        <f>F94*EXP($C$17*$B$16)</f>
        <v>10420.064140291199</v>
      </c>
    </row>
    <row r="98" spans="1:7" hidden="1">
      <c r="A98" t="s">
        <v>43</v>
      </c>
      <c r="F98" s="18">
        <f ca="1">F97*EXP(-$B$4*B$48/365.25)</f>
        <v>4151.7982026978561</v>
      </c>
      <c r="G98" s="43">
        <f ca="1">F98*B$51</f>
        <v>87187.762256654984</v>
      </c>
    </row>
    <row r="99" spans="1:7" hidden="1">
      <c r="A99" t="s">
        <v>44</v>
      </c>
      <c r="G99" s="18">
        <f ca="1">SUM(G95:G96,G98)</f>
        <v>143934.57892087946</v>
      </c>
    </row>
    <row r="100" spans="1:7" hidden="1">
      <c r="A100" t="s">
        <v>25</v>
      </c>
      <c r="G100" s="44">
        <f ca="1">G99/$G$4</f>
        <v>109.06956619507599</v>
      </c>
    </row>
    <row r="101" spans="1:7" hidden="1"/>
    <row r="102" spans="1:7" hidden="1">
      <c r="A102" s="42" t="s">
        <v>48</v>
      </c>
    </row>
    <row r="103" spans="1:7" hidden="1">
      <c r="A103" t="s">
        <v>37</v>
      </c>
      <c r="B103" s="18">
        <f>$G$3*(1+C$8)</f>
        <v>31842.662514399748</v>
      </c>
      <c r="C103" s="18">
        <f>B103*(1+D$8)</f>
        <v>38218.881667129259</v>
      </c>
      <c r="D103" s="18">
        <f>C103*(1+E$8)</f>
        <v>45329.931257384713</v>
      </c>
      <c r="E103" s="18">
        <f>D103*(1+F$8)</f>
        <v>47902.194880630428</v>
      </c>
      <c r="F103" s="18">
        <f>E103*(1+G$8)</f>
        <v>51634.818659822056</v>
      </c>
    </row>
    <row r="104" spans="1:7" hidden="1">
      <c r="A104" t="s">
        <v>38</v>
      </c>
      <c r="B104" s="18">
        <f>B103*C$11</f>
        <v>15284.478006911879</v>
      </c>
      <c r="C104" s="18">
        <f>C103*D$11</f>
        <v>12612.230950152656</v>
      </c>
      <c r="D104" s="18">
        <f>D103*E$11</f>
        <v>14958.877314936955</v>
      </c>
      <c r="E104" s="18">
        <f>E103*F$11</f>
        <v>15807.724310608042</v>
      </c>
      <c r="F104" s="18">
        <f>F103*G$11</f>
        <v>17039.490157741278</v>
      </c>
    </row>
    <row r="105" spans="1:7" hidden="1">
      <c r="A105" t="s">
        <v>39</v>
      </c>
      <c r="B105" s="39">
        <f>B104-(C$12*B104)</f>
        <v>9170.686804147128</v>
      </c>
      <c r="C105" s="39">
        <f t="shared" ref="C105" si="9">C104-(D$12*C104)</f>
        <v>7567.3385700915933</v>
      </c>
      <c r="D105" s="39">
        <f t="shared" ref="D105" si="10">D104-(E$12*D104)</f>
        <v>8975.326388962174</v>
      </c>
      <c r="E105" s="39">
        <f t="shared" ref="E105" si="11">E104-(F$12*E104)</f>
        <v>9484.6345863648239</v>
      </c>
      <c r="F105" s="39">
        <f t="shared" ref="F105" si="12">F104-(G$12*F104)</f>
        <v>10223.694094644767</v>
      </c>
    </row>
    <row r="106" spans="1:7" hidden="1">
      <c r="A106" t="s">
        <v>42</v>
      </c>
      <c r="B106" s="18">
        <f ca="1">B105*EXP(-$B$4*B$42/365.25)</f>
        <v>8986.7573166777311</v>
      </c>
      <c r="C106" s="18">
        <f ca="1">C105*EXP(-$B$4*C$42/365.25)</f>
        <v>6710.3410722493818</v>
      </c>
      <c r="D106" s="18">
        <f ca="1">D105*EXP(-$B$4*D$42/365.25)</f>
        <v>7201.9807826350216</v>
      </c>
      <c r="E106" s="18">
        <f ca="1">E105*EXP(-$B$4*E$42/365.25)</f>
        <v>6886.8811564999751</v>
      </c>
      <c r="F106" s="18">
        <f ca="1">F105*EXP(-$B$4*F$42/365.25)</f>
        <v>6715.6987392681112</v>
      </c>
      <c r="G106" s="18">
        <f ca="1">SUM(B106:F106)</f>
        <v>36501.65906733022</v>
      </c>
    </row>
    <row r="107" spans="1:7" hidden="1">
      <c r="A107" t="s">
        <v>41</v>
      </c>
      <c r="F107" s="39">
        <f>((1+$D$18)/($B$4-$D$18)*(1-(((1+$D$18)/(1+$B$4))^$B$16)))</f>
        <v>4.358120835946381</v>
      </c>
      <c r="G107" s="18">
        <f ca="1">F107*F106</f>
        <v>29267.826603543199</v>
      </c>
    </row>
    <row r="108" spans="1:7" hidden="1">
      <c r="A108" t="s">
        <v>40</v>
      </c>
      <c r="B108" s="39"/>
      <c r="F108" s="18">
        <f>F105*EXP($C$18*$B$16)</f>
        <v>13127.483069964248</v>
      </c>
    </row>
    <row r="109" spans="1:7" hidden="1">
      <c r="A109" t="s">
        <v>43</v>
      </c>
      <c r="F109" s="18">
        <f ca="1">F108*EXP(-$B$4*B$48/365.25)</f>
        <v>5230.5494363589378</v>
      </c>
      <c r="G109" s="43">
        <f ca="1">F109*B$51</f>
        <v>109841.5381635377</v>
      </c>
    </row>
    <row r="110" spans="1:7" hidden="1">
      <c r="A110" t="s">
        <v>44</v>
      </c>
      <c r="G110" s="18">
        <f ca="1">SUM(G106:G107,G109)</f>
        <v>175611.02383441111</v>
      </c>
    </row>
    <row r="111" spans="1:7" hidden="1">
      <c r="A111" t="s">
        <v>25</v>
      </c>
      <c r="G111" s="44">
        <f ca="1">G110/$G$4</f>
        <v>133.0730831485684</v>
      </c>
    </row>
    <row r="112" spans="1:7" hidden="1"/>
    <row r="113" spans="1:7" hidden="1">
      <c r="A113" s="42" t="s">
        <v>49</v>
      </c>
    </row>
    <row r="114" spans="1:7" hidden="1">
      <c r="A114" t="s">
        <v>37</v>
      </c>
      <c r="B114" s="18">
        <f>$G$3*(1+C$8)</f>
        <v>31842.662514399748</v>
      </c>
      <c r="C114" s="18">
        <f>B114*(1+D$8)</f>
        <v>38218.881667129259</v>
      </c>
      <c r="D114" s="18">
        <f>C114*(1+E$8)</f>
        <v>45329.931257384713</v>
      </c>
      <c r="E114" s="18">
        <f>D114*(1+F$8)</f>
        <v>47902.194880630428</v>
      </c>
      <c r="F114" s="18">
        <f>E114*(1+G$8)</f>
        <v>51634.818659822056</v>
      </c>
    </row>
    <row r="115" spans="1:7" hidden="1">
      <c r="A115" t="s">
        <v>38</v>
      </c>
      <c r="B115" s="18">
        <f>B114*C$11</f>
        <v>15284.478006911879</v>
      </c>
      <c r="C115" s="18">
        <f>C114*D$11</f>
        <v>12612.230950152656</v>
      </c>
      <c r="D115" s="18">
        <f>D114*E$11</f>
        <v>14958.877314936955</v>
      </c>
      <c r="E115" s="18">
        <f>E114*F$11</f>
        <v>15807.724310608042</v>
      </c>
      <c r="F115" s="18">
        <f>F114*G$11</f>
        <v>17039.490157741278</v>
      </c>
    </row>
    <row r="116" spans="1:7" hidden="1">
      <c r="A116" t="s">
        <v>39</v>
      </c>
      <c r="B116" s="39">
        <f>B115-(C$12*B115)</f>
        <v>9170.686804147128</v>
      </c>
      <c r="C116" s="39">
        <f t="shared" ref="C116" si="13">C115-(D$12*C115)</f>
        <v>7567.3385700915933</v>
      </c>
      <c r="D116" s="39">
        <f t="shared" ref="D116" si="14">D115-(E$12*D115)</f>
        <v>8975.326388962174</v>
      </c>
      <c r="E116" s="39">
        <f t="shared" ref="E116" si="15">E115-(F$12*E115)</f>
        <v>9484.6345863648239</v>
      </c>
      <c r="F116" s="39">
        <f t="shared" ref="F116" si="16">F115-(G$12*F115)</f>
        <v>10223.694094644767</v>
      </c>
    </row>
    <row r="117" spans="1:7" hidden="1">
      <c r="A117" t="s">
        <v>42</v>
      </c>
      <c r="B117" s="18">
        <f ca="1">B116*EXP(-$B$4*B$42/365.25)</f>
        <v>8986.7573166777311</v>
      </c>
      <c r="C117" s="18">
        <f ca="1">C116*EXP(-$B$4*C$42/365.25)</f>
        <v>6710.3410722493818</v>
      </c>
      <c r="D117" s="18">
        <f ca="1">D116*EXP(-$B$4*D$42/365.25)</f>
        <v>7201.9807826350216</v>
      </c>
      <c r="E117" s="18">
        <f ca="1">E116*EXP(-$B$4*E$42/365.25)</f>
        <v>6886.8811564999751</v>
      </c>
      <c r="F117" s="18">
        <f ca="1">F116*EXP(-$B$4*F$42/365.25)</f>
        <v>6715.6987392681112</v>
      </c>
      <c r="G117" s="18">
        <f ca="1">SUM(B117:F117)</f>
        <v>36501.65906733022</v>
      </c>
    </row>
    <row r="118" spans="1:7" hidden="1">
      <c r="A118" t="s">
        <v>41</v>
      </c>
      <c r="F118" s="39">
        <f>((1+$D$17)/($B$4-$D$17)*(1-(((1+$D$17)/(1+$B$4))^$B$16)))</f>
        <v>4.358120835946381</v>
      </c>
      <c r="G118" s="18">
        <f ca="1">F118*F117</f>
        <v>29267.826603543199</v>
      </c>
    </row>
    <row r="119" spans="1:7" hidden="1">
      <c r="A119" t="s">
        <v>40</v>
      </c>
      <c r="B119" s="39"/>
      <c r="F119" s="18">
        <f>F116*EXP($C$17*$B$16)</f>
        <v>13127.483069964248</v>
      </c>
    </row>
    <row r="120" spans="1:7" hidden="1">
      <c r="A120" t="s">
        <v>43</v>
      </c>
      <c r="F120" s="18">
        <f ca="1">F119*EXP(-$B$4*B$48/365.25)</f>
        <v>5230.5494363589378</v>
      </c>
      <c r="G120" s="43">
        <f ca="1">F120*B$51</f>
        <v>109841.5381635377</v>
      </c>
    </row>
    <row r="121" spans="1:7" hidden="1">
      <c r="A121" t="s">
        <v>44</v>
      </c>
      <c r="G121" s="18">
        <f ca="1">SUM(G117:G118,G120)</f>
        <v>175611.02383441111</v>
      </c>
    </row>
    <row r="122" spans="1:7" hidden="1">
      <c r="A122" t="s">
        <v>25</v>
      </c>
      <c r="G122" s="44">
        <f ca="1">G121/$G$4</f>
        <v>133.0730831485684</v>
      </c>
    </row>
    <row r="123" spans="1:7" hidden="1"/>
    <row r="124" spans="1:7" hidden="1">
      <c r="A124" s="42" t="s">
        <v>50</v>
      </c>
    </row>
    <row r="125" spans="1:7" hidden="1">
      <c r="A125" t="s">
        <v>37</v>
      </c>
      <c r="B125" s="18">
        <f>$G$3*(1+C$8)</f>
        <v>31842.662514399748</v>
      </c>
      <c r="C125" s="18">
        <f>B125*(1+D$8)</f>
        <v>38218.881667129259</v>
      </c>
      <c r="D125" s="18">
        <f>C125*(1+E$8)</f>
        <v>45329.931257384713</v>
      </c>
      <c r="E125" s="18">
        <f>D125*(1+F$8)</f>
        <v>47902.194880630428</v>
      </c>
      <c r="F125" s="18">
        <f>E125*(1+G$8)</f>
        <v>51634.818659822056</v>
      </c>
    </row>
    <row r="126" spans="1:7" hidden="1">
      <c r="A126" t="s">
        <v>38</v>
      </c>
      <c r="B126" s="18">
        <f>B125*C$10</f>
        <v>16558.184507487869</v>
      </c>
      <c r="C126" s="18">
        <f>C125*D$10</f>
        <v>19109.440833564629</v>
      </c>
      <c r="D126" s="18">
        <f>D125*E$10</f>
        <v>22664.965628692356</v>
      </c>
      <c r="E126" s="18">
        <f>E125*F$10</f>
        <v>23951.097440315214</v>
      </c>
      <c r="F126" s="18">
        <f>F125*G$10</f>
        <v>25817.409329911028</v>
      </c>
    </row>
    <row r="127" spans="1:7" hidden="1">
      <c r="A127" t="s">
        <v>39</v>
      </c>
      <c r="B127" s="39">
        <f>B126-(C$12*B126)</f>
        <v>9934.9107044927223</v>
      </c>
      <c r="C127" s="39">
        <f t="shared" ref="C127" si="17">C126-(D$12*C126)</f>
        <v>11465.664500138777</v>
      </c>
      <c r="D127" s="39">
        <f t="shared" ref="D127" si="18">D126-(E$12*D126)</f>
        <v>13598.979377215413</v>
      </c>
      <c r="E127" s="39">
        <f t="shared" ref="E127" si="19">E126-(F$12*E126)</f>
        <v>14370.658464189128</v>
      </c>
      <c r="F127" s="39">
        <f t="shared" ref="F127" si="20">F126-(G$12*F126)</f>
        <v>15490.445597946617</v>
      </c>
    </row>
    <row r="128" spans="1:7" hidden="1">
      <c r="A128" t="s">
        <v>42</v>
      </c>
      <c r="B128" s="18">
        <f ca="1">B127*EXP(-$B$4*B$42/365.25)</f>
        <v>9735.6537597342085</v>
      </c>
      <c r="C128" s="18">
        <f ca="1">C127*EXP(-$B$4*C$42/365.25)</f>
        <v>10167.183442802094</v>
      </c>
      <c r="D128" s="18">
        <f ca="1">D127*EXP(-$B$4*D$42/365.25)</f>
        <v>10912.092094901545</v>
      </c>
      <c r="E128" s="18">
        <f ca="1">E127*EXP(-$B$4*E$42/365.25)</f>
        <v>10434.668418939356</v>
      </c>
      <c r="F128" s="18">
        <f ca="1">F127*EXP(-$B$4*F$42/365.25)</f>
        <v>10175.301120103199</v>
      </c>
      <c r="G128" s="18">
        <f ca="1">SUM(B128:F128)</f>
        <v>51424.898836480403</v>
      </c>
    </row>
    <row r="129" spans="1:11" hidden="1">
      <c r="A129" t="s">
        <v>41</v>
      </c>
      <c r="F129" s="39">
        <f>((1+$D$18)/($B$4-$D$18)*(1-(((1+$D$18)/(1+$B$4))^$B$16)))</f>
        <v>4.358120835946381</v>
      </c>
      <c r="G129" s="18">
        <f ca="1">F129*F128</f>
        <v>44345.191823550296</v>
      </c>
    </row>
    <row r="130" spans="1:11" hidden="1">
      <c r="A130" t="s">
        <v>40</v>
      </c>
      <c r="B130" s="39"/>
      <c r="F130" s="18">
        <f>F127*EXP($C$18*$B$16)</f>
        <v>19890.125863582194</v>
      </c>
    </row>
    <row r="131" spans="1:11" hidden="1">
      <c r="A131" t="s">
        <v>43</v>
      </c>
      <c r="F131" s="18">
        <f ca="1">F130*EXP(-$B$4*B$48/365.25)</f>
        <v>7925.0749035741474</v>
      </c>
      <c r="G131" s="43">
        <f ca="1">F131*B$51</f>
        <v>166426.57297505709</v>
      </c>
    </row>
    <row r="132" spans="1:11" hidden="1">
      <c r="A132" t="s">
        <v>44</v>
      </c>
      <c r="G132" s="18">
        <f ca="1">SUM(G128:G129,G131)</f>
        <v>262196.66363508778</v>
      </c>
    </row>
    <row r="133" spans="1:11" hidden="1">
      <c r="A133" t="s">
        <v>25</v>
      </c>
      <c r="G133" s="44">
        <f ca="1">G132/$G$4</f>
        <v>198.6852400227979</v>
      </c>
    </row>
    <row r="134" spans="1:11" hidden="1"/>
    <row r="135" spans="1:11" hidden="1">
      <c r="A135" s="42" t="s">
        <v>49</v>
      </c>
    </row>
    <row r="136" spans="1:11" hidden="1">
      <c r="A136" t="s">
        <v>37</v>
      </c>
      <c r="B136" s="18">
        <f>$G$3*(1+C$8)</f>
        <v>31842.662514399748</v>
      </c>
      <c r="C136" s="18">
        <f>B136*(1+D$8)</f>
        <v>38218.881667129259</v>
      </c>
      <c r="D136" s="18">
        <f>C136*(1+E$8)</f>
        <v>45329.931257384713</v>
      </c>
      <c r="E136" s="18">
        <f>D136*(1+F$8)</f>
        <v>47902.194880630428</v>
      </c>
      <c r="F136" s="18">
        <f>E136*(1+G$8)</f>
        <v>51634.818659822056</v>
      </c>
    </row>
    <row r="137" spans="1:11" hidden="1">
      <c r="A137" t="s">
        <v>38</v>
      </c>
      <c r="B137" s="18">
        <f>B136*C$10</f>
        <v>16558.184507487869</v>
      </c>
      <c r="C137" s="18">
        <f>C136*D$10</f>
        <v>19109.440833564629</v>
      </c>
      <c r="D137" s="18">
        <f>D136*E$10</f>
        <v>22664.965628692356</v>
      </c>
      <c r="E137" s="18">
        <f>E136*F$10</f>
        <v>23951.097440315214</v>
      </c>
      <c r="F137" s="18">
        <f>F136*G$10</f>
        <v>25817.409329911028</v>
      </c>
    </row>
    <row r="138" spans="1:11" hidden="1">
      <c r="A138" t="s">
        <v>39</v>
      </c>
      <c r="B138" s="39">
        <f>B137-(C$12*B137)</f>
        <v>9934.9107044927223</v>
      </c>
      <c r="C138" s="39">
        <f t="shared" ref="C138" si="21">C137-(D$12*C137)</f>
        <v>11465.664500138777</v>
      </c>
      <c r="D138" s="39">
        <f t="shared" ref="D138" si="22">D137-(E$12*D137)</f>
        <v>13598.979377215413</v>
      </c>
      <c r="E138" s="39">
        <f t="shared" ref="E138" si="23">E137-(F$12*E137)</f>
        <v>14370.658464189128</v>
      </c>
      <c r="F138" s="39">
        <f t="shared" ref="F138" si="24">F137-(G$12*F137)</f>
        <v>15490.445597946617</v>
      </c>
    </row>
    <row r="139" spans="1:11" hidden="1">
      <c r="A139" t="s">
        <v>42</v>
      </c>
      <c r="B139" s="18">
        <f ca="1">B138*EXP(-$B$4*B$42/365.25)</f>
        <v>9735.6537597342085</v>
      </c>
      <c r="C139" s="18">
        <f ca="1">C138*EXP(-$B$4*C$42/365.25)</f>
        <v>10167.183442802094</v>
      </c>
      <c r="D139" s="18">
        <f ca="1">D138*EXP(-$B$4*D$42/365.25)</f>
        <v>10912.092094901545</v>
      </c>
      <c r="E139" s="18">
        <f ca="1">E138*EXP(-$B$4*E$42/365.25)</f>
        <v>10434.668418939356</v>
      </c>
      <c r="F139" s="18">
        <f ca="1">F138*EXP(-$B$4*F$42/365.25)</f>
        <v>10175.301120103199</v>
      </c>
      <c r="G139" s="18">
        <f ca="1">SUM(B139:F139)</f>
        <v>51424.898836480403</v>
      </c>
      <c r="H139" s="18"/>
      <c r="I139" s="18"/>
      <c r="J139" s="18"/>
      <c r="K139" s="18"/>
    </row>
    <row r="140" spans="1:11" hidden="1">
      <c r="A140" t="s">
        <v>41</v>
      </c>
      <c r="F140" s="39">
        <f>((1+$D$17)/($B$4-$D$17)*(1-(((1+$D$17)/(1+$B$4))^$B$16)))</f>
        <v>4.358120835946381</v>
      </c>
      <c r="G140" s="18">
        <f ca="1">F140*F139</f>
        <v>44345.191823550296</v>
      </c>
    </row>
    <row r="141" spans="1:11" hidden="1">
      <c r="A141" t="s">
        <v>40</v>
      </c>
      <c r="B141" s="39"/>
      <c r="F141" s="18">
        <f>F138*EXP($C$17*$B$16)</f>
        <v>19890.125863582194</v>
      </c>
    </row>
    <row r="142" spans="1:11" hidden="1">
      <c r="A142" t="s">
        <v>43</v>
      </c>
      <c r="F142" s="18">
        <f ca="1">F141*EXP(-$B$4*B$48/365.25)</f>
        <v>7925.0749035741474</v>
      </c>
      <c r="G142" s="43">
        <f ca="1">F142*B$51</f>
        <v>166426.57297505709</v>
      </c>
    </row>
    <row r="143" spans="1:11" hidden="1">
      <c r="A143" t="s">
        <v>44</v>
      </c>
      <c r="G143" s="18">
        <f ca="1">SUM(G139:G140,G142)</f>
        <v>262196.66363508778</v>
      </c>
    </row>
    <row r="144" spans="1:11" hidden="1">
      <c r="A144" t="s">
        <v>25</v>
      </c>
      <c r="G144" s="44">
        <f ca="1">G143/$G$4</f>
        <v>198.6852400227979</v>
      </c>
    </row>
    <row r="145" spans="11:11">
      <c r="K145" s="106"/>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5" bestFit="1" customWidth="1"/>
    <col min="6" max="7" width="11" bestFit="1" customWidth="1"/>
    <col min="8" max="8" width="6.125" bestFit="1" customWidth="1"/>
    <col min="9" max="10" width="11" bestFit="1" customWidth="1"/>
    <col min="11" max="11" width="6.125" bestFit="1" customWidth="1"/>
    <col min="12" max="13" width="11" bestFit="1" customWidth="1"/>
    <col min="14" max="14" width="6.125" bestFit="1" customWidth="1"/>
    <col min="15" max="16" width="11" bestFit="1" customWidth="1"/>
    <col min="17" max="17" width="6.125" bestFit="1" customWidth="1"/>
    <col min="18" max="19" width="11" bestFit="1" customWidth="1"/>
    <col min="20" max="20" width="6.125" bestFit="1" customWidth="1"/>
    <col min="21" max="22" width="11" bestFit="1" customWidth="1"/>
    <col min="23" max="23" width="6.125" bestFit="1" customWidth="1"/>
    <col min="24" max="25" width="11" bestFit="1" customWidth="1"/>
    <col min="26" max="26" width="6.125" bestFit="1" customWidth="1"/>
    <col min="27" max="28" width="11" bestFit="1" customWidth="1"/>
    <col min="29" max="29" width="6.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zoomScaleNormal="100" workbookViewId="0">
      <selection activeCell="I15" sqref="I15"/>
    </sheetView>
  </sheetViews>
  <sheetFormatPr defaultRowHeight="15"/>
  <cols>
    <col min="1" max="1" width="38.75" bestFit="1" customWidth="1"/>
    <col min="2" max="7" width="11.75" customWidth="1"/>
    <col min="8" max="11" width="10.75" customWidth="1"/>
    <col min="12" max="12" width="11.625" bestFit="1" customWidth="1"/>
  </cols>
  <sheetData>
    <row r="1" spans="1:11" s="9" customFormat="1" ht="15.75" thickBot="1">
      <c r="A1" s="60" t="s">
        <v>129</v>
      </c>
      <c r="B1" s="62">
        <v>-9</v>
      </c>
      <c r="C1" s="62">
        <v>-8</v>
      </c>
      <c r="D1" s="62">
        <v>-7</v>
      </c>
      <c r="E1" s="62">
        <v>-6</v>
      </c>
      <c r="F1" s="62">
        <v>-5</v>
      </c>
      <c r="G1" s="62">
        <v>-4</v>
      </c>
      <c r="H1" s="62">
        <v>-3</v>
      </c>
      <c r="I1" s="62">
        <v>-2</v>
      </c>
      <c r="J1" s="62">
        <v>-1</v>
      </c>
      <c r="K1" s="62">
        <v>0</v>
      </c>
    </row>
    <row r="2" spans="1:11">
      <c r="A2" s="7" t="s">
        <v>130</v>
      </c>
      <c r="B2" s="107">
        <f>DATE(YEAR('Valuation Model'!$B3)+B1,MONTH('Valuation Model'!$B3),DAY('Valuation Model'!$B3))</f>
        <v>39082</v>
      </c>
      <c r="C2" s="107">
        <f>DATE(YEAR('Valuation Model'!$B3)+C1,MONTH('Valuation Model'!$B3),DAY('Valuation Model'!$B3))</f>
        <v>39447</v>
      </c>
      <c r="D2" s="107">
        <f>DATE(YEAR('Valuation Model'!$B3)+D1,MONTH('Valuation Model'!$B3),DAY('Valuation Model'!$B3))</f>
        <v>39813</v>
      </c>
      <c r="E2" s="107">
        <f>DATE(YEAR('Valuation Model'!$B3)+E1,MONTH('Valuation Model'!$B3),DAY('Valuation Model'!$B3))</f>
        <v>40178</v>
      </c>
      <c r="F2" s="107">
        <f>DATE(YEAR('Valuation Model'!$B3)+F1,MONTH('Valuation Model'!$B3),DAY('Valuation Model'!$B3))</f>
        <v>40543</v>
      </c>
      <c r="G2" s="107">
        <f>DATE(YEAR('Valuation Model'!$B3)+G1,MONTH('Valuation Model'!$B3),DAY('Valuation Model'!$B3))</f>
        <v>40908</v>
      </c>
      <c r="H2" s="107">
        <f>DATE(YEAR('Valuation Model'!$B3)+H1,MONTH('Valuation Model'!$B3),DAY('Valuation Model'!$B3))</f>
        <v>41274</v>
      </c>
      <c r="I2" s="107">
        <f>DATE(YEAR('Valuation Model'!$B3)+I1,MONTH('Valuation Model'!$B3),DAY('Valuation Model'!$B3))</f>
        <v>41639</v>
      </c>
      <c r="J2" s="107">
        <f>DATE(YEAR('Valuation Model'!$B3)+J1,MONTH('Valuation Model'!$B3),DAY('Valuation Model'!$B3))</f>
        <v>42004</v>
      </c>
      <c r="K2" s="107">
        <f>DATE(YEAR('Valuation Model'!$B3)+K1,MONTH('Valuation Model'!$B3),DAY('Valuation Model'!$B3))</f>
        <v>42369</v>
      </c>
    </row>
    <row r="3" spans="1:11">
      <c r="A3" s="1" t="s">
        <v>37</v>
      </c>
      <c r="B3" s="108">
        <v>3026.1390000000001</v>
      </c>
      <c r="C3" s="108">
        <v>4230.0450000000001</v>
      </c>
      <c r="D3" s="108">
        <v>5335.75</v>
      </c>
      <c r="E3" s="108">
        <v>7011.3829999999998</v>
      </c>
      <c r="F3" s="108">
        <v>7949.42</v>
      </c>
      <c r="G3" s="108">
        <v>8385.3850000000002</v>
      </c>
      <c r="H3" s="108">
        <v>9702</v>
      </c>
      <c r="I3" s="108">
        <v>11202</v>
      </c>
      <c r="J3" s="108">
        <v>24890</v>
      </c>
      <c r="K3" s="108">
        <v>32639</v>
      </c>
    </row>
    <row r="4" spans="1:11">
      <c r="A4" s="109" t="s">
        <v>131</v>
      </c>
      <c r="B4" s="109"/>
      <c r="C4" s="110">
        <f t="shared" ref="C4:F4" si="0">IFERROR(C3/B3-1,"")</f>
        <v>0.39783565791260744</v>
      </c>
      <c r="D4" s="110">
        <f t="shared" si="0"/>
        <v>0.2613932003087438</v>
      </c>
      <c r="E4" s="110">
        <f t="shared" si="0"/>
        <v>0.31403888862859008</v>
      </c>
      <c r="F4" s="110">
        <f t="shared" si="0"/>
        <v>0.13378772775642123</v>
      </c>
      <c r="G4" s="110">
        <f>IFERROR(G3/F3-1,"")</f>
        <v>5.4842365858138065E-2</v>
      </c>
      <c r="H4" s="110">
        <f t="shared" ref="H4:K4" si="1">IFERROR(H3/G3-1,"")</f>
        <v>0.15701306499343803</v>
      </c>
      <c r="I4" s="110">
        <f t="shared" si="1"/>
        <v>0.15460729746444035</v>
      </c>
      <c r="J4" s="110">
        <f t="shared" si="1"/>
        <v>1.2219246563113728</v>
      </c>
      <c r="K4" s="110">
        <f t="shared" si="1"/>
        <v>0.31132985134592195</v>
      </c>
    </row>
    <row r="5" spans="1:11">
      <c r="A5" s="109" t="s">
        <v>132</v>
      </c>
      <c r="B5" s="109"/>
      <c r="C5" s="109"/>
      <c r="D5" s="109"/>
      <c r="E5" s="110">
        <f>IFERROR(SUM(C3:E3)/SUM(B3:D3)-1,"")</f>
        <v>0.31649181134526261</v>
      </c>
      <c r="F5" s="110">
        <f t="shared" ref="F5:K5" si="2">IFERROR(SUM(D3:F3)/SUM(C3:E3)-1,"")</f>
        <v>0.22436719929049453</v>
      </c>
      <c r="G5" s="110">
        <f t="shared" si="2"/>
        <v>0.15025383866905884</v>
      </c>
      <c r="H5" s="110">
        <f t="shared" si="2"/>
        <v>0.11524866500689535</v>
      </c>
      <c r="I5" s="110">
        <f t="shared" si="2"/>
        <v>0.12492239351180001</v>
      </c>
      <c r="J5" s="110">
        <f t="shared" si="2"/>
        <v>0.56350158939834327</v>
      </c>
      <c r="K5" s="110">
        <f t="shared" si="2"/>
        <v>0.50087347687469985</v>
      </c>
    </row>
    <row r="6" spans="1:11">
      <c r="A6" s="109" t="s">
        <v>133</v>
      </c>
      <c r="B6" s="109"/>
      <c r="C6" s="109"/>
      <c r="D6" s="109"/>
      <c r="E6" s="109"/>
      <c r="F6" s="111"/>
      <c r="G6" s="110">
        <f>IFERROR(SUM(C3:G3)/SUM(B3:F3)-1,"")</f>
        <v>0.19450866169847303</v>
      </c>
      <c r="H6" s="110">
        <f t="shared" ref="H6:K6" si="3">IFERROR(SUM(D3:H3)/SUM(C3:G3)-1,"")</f>
        <v>0.16626026453647613</v>
      </c>
      <c r="I6" s="110">
        <f t="shared" si="3"/>
        <v>0.15283085336371682</v>
      </c>
      <c r="J6" s="110">
        <f t="shared" si="3"/>
        <v>0.4040348257955424</v>
      </c>
      <c r="K6" s="110">
        <f t="shared" si="3"/>
        <v>0.39739344737115112</v>
      </c>
    </row>
    <row r="8" spans="1:11" s="9" customFormat="1" ht="15.75" thickBot="1">
      <c r="A8" s="60" t="s">
        <v>134</v>
      </c>
      <c r="B8" s="112">
        <f t="shared" ref="B8:J8" si="4">B2</f>
        <v>39082</v>
      </c>
      <c r="C8" s="112">
        <f t="shared" si="4"/>
        <v>39447</v>
      </c>
      <c r="D8" s="112">
        <f t="shared" si="4"/>
        <v>39813</v>
      </c>
      <c r="E8" s="112">
        <f t="shared" si="4"/>
        <v>40178</v>
      </c>
      <c r="F8" s="112">
        <f t="shared" si="4"/>
        <v>40543</v>
      </c>
      <c r="G8" s="112">
        <f t="shared" si="4"/>
        <v>40908</v>
      </c>
      <c r="H8" s="112">
        <f t="shared" si="4"/>
        <v>41274</v>
      </c>
      <c r="I8" s="112">
        <f t="shared" si="4"/>
        <v>41639</v>
      </c>
      <c r="J8" s="112">
        <f t="shared" si="4"/>
        <v>42004</v>
      </c>
      <c r="K8" s="112">
        <f>K2</f>
        <v>42369</v>
      </c>
    </row>
    <row r="9" spans="1:11">
      <c r="A9" s="113" t="s">
        <v>135</v>
      </c>
      <c r="B9" s="114">
        <v>1218.059</v>
      </c>
      <c r="C9" s="114">
        <v>1765.3979999999999</v>
      </c>
      <c r="D9" s="114">
        <v>2143.384</v>
      </c>
      <c r="E9" s="114">
        <v>3080.0540000000001</v>
      </c>
      <c r="F9" s="114">
        <v>2833.913</v>
      </c>
      <c r="G9" s="114">
        <v>3639.01</v>
      </c>
      <c r="H9" s="114">
        <v>3195</v>
      </c>
      <c r="I9" s="114">
        <v>3105</v>
      </c>
      <c r="J9" s="114">
        <v>12818</v>
      </c>
      <c r="K9" s="114">
        <v>20329</v>
      </c>
    </row>
    <row r="10" spans="1:11">
      <c r="A10" s="115" t="s">
        <v>136</v>
      </c>
      <c r="B10" s="114">
        <v>-48.485300000000052</v>
      </c>
      <c r="C10" s="114">
        <v>-53.371799999999894</v>
      </c>
      <c r="D10" s="114">
        <v>-155.7521999999999</v>
      </c>
      <c r="E10" s="114">
        <v>-218.73880000000008</v>
      </c>
      <c r="F10" s="114">
        <v>-269.44770000000017</v>
      </c>
      <c r="G10" s="114">
        <v>-311.1853000000001</v>
      </c>
      <c r="H10" s="114">
        <v>-282.84000000000015</v>
      </c>
      <c r="I10" s="114">
        <v>-350.18089999999984</v>
      </c>
      <c r="J10" s="114">
        <v>-1057.9431999999997</v>
      </c>
      <c r="K10" s="114">
        <v>-1106.0099000000009</v>
      </c>
    </row>
    <row r="11" spans="1:11">
      <c r="A11" s="116" t="s">
        <v>137</v>
      </c>
      <c r="B11" s="5">
        <f t="shared" ref="B11:K11" si="5">B9+B10</f>
        <v>1169.5736999999999</v>
      </c>
      <c r="C11" s="5">
        <f t="shared" si="5"/>
        <v>1712.0262</v>
      </c>
      <c r="D11" s="5">
        <f t="shared" si="5"/>
        <v>1987.6318000000001</v>
      </c>
      <c r="E11" s="5">
        <f t="shared" si="5"/>
        <v>2861.3152</v>
      </c>
      <c r="F11" s="5">
        <f t="shared" si="5"/>
        <v>2564.4652999999998</v>
      </c>
      <c r="G11" s="5">
        <f t="shared" si="5"/>
        <v>3327.8247000000001</v>
      </c>
      <c r="H11" s="5">
        <f t="shared" si="5"/>
        <v>2912.16</v>
      </c>
      <c r="I11" s="5">
        <f t="shared" si="5"/>
        <v>2754.8191000000002</v>
      </c>
      <c r="J11" s="5">
        <f t="shared" si="5"/>
        <v>11760.0568</v>
      </c>
      <c r="K11" s="5">
        <f t="shared" si="5"/>
        <v>19222.990099999999</v>
      </c>
    </row>
    <row r="12" spans="1:11">
      <c r="A12" s="109" t="s">
        <v>127</v>
      </c>
      <c r="B12" s="110">
        <f t="shared" ref="B12:K12" si="6">IFERROR(B11/B$3,"")</f>
        <v>0.38649040906580956</v>
      </c>
      <c r="C12" s="110">
        <f t="shared" si="6"/>
        <v>0.4047300206026177</v>
      </c>
      <c r="D12" s="110">
        <f t="shared" si="6"/>
        <v>0.37251216792390951</v>
      </c>
      <c r="E12" s="110">
        <f t="shared" si="6"/>
        <v>0.4080956923905027</v>
      </c>
      <c r="F12" s="110">
        <f t="shared" si="6"/>
        <v>0.32259778700836034</v>
      </c>
      <c r="G12" s="110">
        <f t="shared" si="6"/>
        <v>0.39686009646545745</v>
      </c>
      <c r="H12" s="110">
        <f t="shared" si="6"/>
        <v>0.30016079158936299</v>
      </c>
      <c r="I12" s="110">
        <f t="shared" si="6"/>
        <v>0.24592207641492592</v>
      </c>
      <c r="J12" s="110">
        <f t="shared" si="6"/>
        <v>0.47248118923262356</v>
      </c>
      <c r="K12" s="110">
        <f t="shared" si="6"/>
        <v>0.58895769171849621</v>
      </c>
    </row>
    <row r="13" spans="1:11">
      <c r="A13" s="109" t="s">
        <v>138</v>
      </c>
      <c r="B13" s="109"/>
      <c r="C13" s="110">
        <f t="shared" ref="C13:F13" si="7">IFERROR(C11/B11-1,"")</f>
        <v>0.46380360639094409</v>
      </c>
      <c r="D13" s="110">
        <f t="shared" si="7"/>
        <v>0.16098211581107824</v>
      </c>
      <c r="E13" s="110">
        <f t="shared" si="7"/>
        <v>0.43955998289019105</v>
      </c>
      <c r="F13" s="110">
        <f t="shared" si="7"/>
        <v>-0.1037459626957562</v>
      </c>
      <c r="G13" s="110">
        <f>IFERROR(G11/F11-1,"")</f>
        <v>0.29766805579315125</v>
      </c>
      <c r="H13" s="110">
        <f t="shared" ref="H13:K13" si="8">IFERROR(H11/G11-1,"")</f>
        <v>-0.12490582812249706</v>
      </c>
      <c r="I13" s="110">
        <f t="shared" si="8"/>
        <v>-5.4028933849788352E-2</v>
      </c>
      <c r="J13" s="110">
        <f t="shared" si="8"/>
        <v>3.2689034644779396</v>
      </c>
      <c r="K13" s="110">
        <f t="shared" si="8"/>
        <v>0.6346001066933622</v>
      </c>
    </row>
    <row r="14" spans="1:11">
      <c r="A14" s="109" t="s">
        <v>139</v>
      </c>
      <c r="B14" s="109"/>
      <c r="C14" s="109"/>
      <c r="D14" s="109"/>
      <c r="E14" s="110">
        <f>IFERROR(SUM(C11:E11)/SUM(B11:D11)-1,"")</f>
        <v>0.34743499677782852</v>
      </c>
      <c r="F14" s="110">
        <f t="shared" ref="F14:K14" si="9">IFERROR(SUM(D11:F11)/SUM(C11:E11)-1,"")</f>
        <v>0.12992570980171037</v>
      </c>
      <c r="G14" s="110">
        <f t="shared" si="9"/>
        <v>0.18077949070767318</v>
      </c>
      <c r="H14" s="110">
        <f t="shared" si="9"/>
        <v>5.8084410752270443E-3</v>
      </c>
      <c r="I14" s="110">
        <f t="shared" si="9"/>
        <v>2.1620180704075675E-2</v>
      </c>
      <c r="J14" s="110">
        <f t="shared" si="9"/>
        <v>0.93745592316310478</v>
      </c>
      <c r="K14" s="110">
        <f t="shared" si="9"/>
        <v>0.93594976182954892</v>
      </c>
    </row>
    <row r="15" spans="1:11">
      <c r="A15" s="109" t="s">
        <v>133</v>
      </c>
      <c r="B15" s="109"/>
      <c r="C15" s="109"/>
      <c r="D15" s="109"/>
      <c r="E15" s="109"/>
      <c r="F15" s="110"/>
      <c r="G15" s="110">
        <f>IFERROR(SUM(C11:G11)/SUM(B11:F11)-1,"")</f>
        <v>0.20964045093603678</v>
      </c>
      <c r="H15" s="110">
        <f t="shared" ref="H15:K15" si="10">IFERROR(SUM(D11:H11)/SUM(C11:G11)-1,"")</f>
        <v>9.6371029883958403E-2</v>
      </c>
      <c r="I15" s="110">
        <f t="shared" si="10"/>
        <v>5.6190214054421705E-2</v>
      </c>
      <c r="J15" s="110">
        <f t="shared" si="10"/>
        <v>0.61708606356539963</v>
      </c>
      <c r="K15" s="110">
        <f t="shared" si="10"/>
        <v>0.71436562409379034</v>
      </c>
    </row>
    <row r="16" spans="1:11" s="9" customFormat="1">
      <c r="A16"/>
      <c r="B16"/>
      <c r="C16"/>
      <c r="D16"/>
      <c r="E16"/>
      <c r="F16"/>
      <c r="G16"/>
      <c r="H16"/>
      <c r="I16"/>
      <c r="J16"/>
      <c r="K16"/>
    </row>
    <row r="17" spans="1:11" s="9" customFormat="1" ht="15.75" thickBot="1">
      <c r="A17" s="60" t="s">
        <v>140</v>
      </c>
      <c r="B17" s="112">
        <f t="shared" ref="B17:J17" si="11">B2</f>
        <v>39082</v>
      </c>
      <c r="C17" s="112">
        <f t="shared" si="11"/>
        <v>39447</v>
      </c>
      <c r="D17" s="112">
        <f t="shared" si="11"/>
        <v>39813</v>
      </c>
      <c r="E17" s="112">
        <f t="shared" si="11"/>
        <v>40178</v>
      </c>
      <c r="F17" s="112">
        <f t="shared" si="11"/>
        <v>40543</v>
      </c>
      <c r="G17" s="112">
        <f t="shared" si="11"/>
        <v>40908</v>
      </c>
      <c r="H17" s="112">
        <f t="shared" si="11"/>
        <v>41274</v>
      </c>
      <c r="I17" s="112">
        <f t="shared" si="11"/>
        <v>41639</v>
      </c>
      <c r="J17" s="112">
        <f t="shared" si="11"/>
        <v>42004</v>
      </c>
      <c r="K17" s="112">
        <f>K2</f>
        <v>42369</v>
      </c>
    </row>
    <row r="18" spans="1:11">
      <c r="A18" s="113" t="s">
        <v>141</v>
      </c>
      <c r="B18" s="114">
        <v>-105.208</v>
      </c>
      <c r="C18" s="114">
        <v>-78.647999999999996</v>
      </c>
      <c r="D18" s="114">
        <v>-115.005</v>
      </c>
      <c r="E18" s="114">
        <v>-230.05699999999999</v>
      </c>
      <c r="F18" s="114">
        <v>-61.884</v>
      </c>
      <c r="G18" s="114">
        <v>-131.904</v>
      </c>
      <c r="H18" s="114">
        <v>-397.04599999999999</v>
      </c>
      <c r="I18" s="114">
        <v>-190</v>
      </c>
      <c r="J18" s="114">
        <v>-557</v>
      </c>
      <c r="K18" s="114">
        <v>-747</v>
      </c>
    </row>
    <row r="19" spans="1:11" s="118" customFormat="1">
      <c r="A19" s="115" t="s">
        <v>178</v>
      </c>
      <c r="B19" s="117">
        <f t="shared" ref="B19:K19" si="12">B18-B10</f>
        <v>-56.722699999999946</v>
      </c>
      <c r="C19" s="117">
        <f t="shared" si="12"/>
        <v>-25.276200000000102</v>
      </c>
      <c r="D19" s="117">
        <f t="shared" si="12"/>
        <v>40.747199999999907</v>
      </c>
      <c r="E19" s="117">
        <f t="shared" si="12"/>
        <v>-11.318199999999905</v>
      </c>
      <c r="F19" s="117">
        <f t="shared" si="12"/>
        <v>207.56370000000015</v>
      </c>
      <c r="G19" s="117">
        <f t="shared" si="12"/>
        <v>179.2813000000001</v>
      </c>
      <c r="H19" s="117">
        <f t="shared" si="12"/>
        <v>-114.20599999999985</v>
      </c>
      <c r="I19" s="117">
        <f t="shared" si="12"/>
        <v>160.18089999999984</v>
      </c>
      <c r="J19" s="117">
        <f t="shared" si="12"/>
        <v>500.94319999999971</v>
      </c>
      <c r="K19" s="117">
        <f t="shared" si="12"/>
        <v>359.00990000000093</v>
      </c>
    </row>
    <row r="20" spans="1:11" s="118" customFormat="1">
      <c r="A20" s="115" t="s">
        <v>142</v>
      </c>
      <c r="B20" s="114">
        <v>0</v>
      </c>
      <c r="C20" s="114">
        <v>0</v>
      </c>
      <c r="D20" s="114">
        <v>0</v>
      </c>
      <c r="E20" s="114">
        <v>0</v>
      </c>
      <c r="F20" s="114">
        <v>0</v>
      </c>
      <c r="G20" s="114">
        <v>0</v>
      </c>
      <c r="H20" s="114">
        <v>0</v>
      </c>
      <c r="I20" s="114">
        <v>0</v>
      </c>
      <c r="J20" s="114">
        <v>0</v>
      </c>
      <c r="K20" s="114">
        <v>0</v>
      </c>
    </row>
    <row r="21" spans="1:11" s="118" customFormat="1">
      <c r="A21" s="115" t="s">
        <v>143</v>
      </c>
      <c r="B21" s="114">
        <v>-2736.172</v>
      </c>
      <c r="C21" s="114">
        <v>-46.442999999999998</v>
      </c>
      <c r="D21" s="114">
        <v>-10.851000000000001</v>
      </c>
      <c r="E21" s="114">
        <v>-1247.816</v>
      </c>
      <c r="F21" s="114">
        <v>-91</v>
      </c>
      <c r="G21" s="114">
        <v>-588.60799999999995</v>
      </c>
      <c r="H21" s="114">
        <v>-10751.635</v>
      </c>
      <c r="I21" s="114">
        <v>-379</v>
      </c>
      <c r="J21" s="114">
        <v>0</v>
      </c>
      <c r="K21" s="114">
        <v>0</v>
      </c>
    </row>
    <row r="22" spans="1:11">
      <c r="A22" s="113" t="s">
        <v>144</v>
      </c>
      <c r="B22" s="114">
        <v>0</v>
      </c>
      <c r="C22" s="114">
        <v>0</v>
      </c>
      <c r="D22" s="114">
        <v>0</v>
      </c>
      <c r="E22" s="114">
        <v>0</v>
      </c>
      <c r="F22" s="114">
        <v>0</v>
      </c>
      <c r="G22" s="114">
        <v>0</v>
      </c>
      <c r="H22" s="114">
        <v>0</v>
      </c>
      <c r="I22" s="114">
        <v>0</v>
      </c>
      <c r="J22" s="114">
        <v>0</v>
      </c>
      <c r="K22" s="114">
        <v>0</v>
      </c>
    </row>
    <row r="23" spans="1:11">
      <c r="A23" s="113" t="s">
        <v>189</v>
      </c>
      <c r="B23" s="114">
        <v>0</v>
      </c>
      <c r="C23" s="114">
        <v>0</v>
      </c>
      <c r="D23" s="114">
        <v>0</v>
      </c>
      <c r="E23" s="114">
        <v>0</v>
      </c>
      <c r="F23" s="114">
        <v>0</v>
      </c>
      <c r="G23" s="114">
        <v>0</v>
      </c>
      <c r="H23" s="114">
        <v>0</v>
      </c>
      <c r="I23" s="114">
        <v>0</v>
      </c>
      <c r="J23" s="114">
        <v>0</v>
      </c>
      <c r="K23" s="114">
        <v>0</v>
      </c>
    </row>
    <row r="24" spans="1:11">
      <c r="A24" s="119" t="s">
        <v>145</v>
      </c>
      <c r="B24" s="120">
        <v>15.477378486099999</v>
      </c>
      <c r="C24" s="120">
        <v>19.789959262899998</v>
      </c>
      <c r="D24" s="120">
        <v>24.592243280600002</v>
      </c>
      <c r="E24" s="120">
        <v>23.057567257900001</v>
      </c>
      <c r="F24" s="120">
        <v>19.6347599325</v>
      </c>
      <c r="G24" s="120">
        <v>19.963931539699999</v>
      </c>
      <c r="H24" s="120">
        <v>28.260494220000002</v>
      </c>
      <c r="I24" s="120">
        <v>56.060473238100002</v>
      </c>
      <c r="J24" s="120">
        <v>89.578690476199995</v>
      </c>
      <c r="K24" s="120">
        <v>106.529761905</v>
      </c>
    </row>
    <row r="25" spans="1:11">
      <c r="A25" s="121" t="s">
        <v>146</v>
      </c>
      <c r="B25" s="122">
        <v>9.7639999999999993</v>
      </c>
      <c r="C25" s="122">
        <v>22.172999999999998</v>
      </c>
      <c r="D25" s="122">
        <v>16.593999999999998</v>
      </c>
      <c r="E25" s="122">
        <v>13.226000000000001</v>
      </c>
      <c r="F25" s="122">
        <v>24.483999999999998</v>
      </c>
      <c r="G25" s="122">
        <v>20.75</v>
      </c>
      <c r="H25" s="122">
        <v>33.703000000000003</v>
      </c>
      <c r="I25" s="122">
        <v>27</v>
      </c>
      <c r="J25" s="122">
        <v>27</v>
      </c>
      <c r="K25" s="122">
        <v>22</v>
      </c>
    </row>
    <row r="26" spans="1:11">
      <c r="A26" s="123" t="s">
        <v>147</v>
      </c>
      <c r="B26" s="124">
        <v>263.14999999999998</v>
      </c>
      <c r="C26" s="124">
        <v>319.70299999999997</v>
      </c>
      <c r="D26" s="124">
        <v>438.06399999999996</v>
      </c>
      <c r="E26" s="124">
        <v>302.91399999999999</v>
      </c>
      <c r="F26" s="124">
        <v>302.84300000000002</v>
      </c>
      <c r="G26" s="124">
        <v>252.58499999999998</v>
      </c>
      <c r="H26" s="124">
        <v>580.51900000000001</v>
      </c>
      <c r="I26" s="124">
        <v>592</v>
      </c>
      <c r="J26" s="124">
        <v>813</v>
      </c>
      <c r="K26" s="124">
        <v>904</v>
      </c>
    </row>
    <row r="27" spans="1:11">
      <c r="A27" s="113" t="s">
        <v>148</v>
      </c>
      <c r="B27" s="125">
        <f t="shared" ref="B27:E27" si="13">-B24*B25+B26</f>
        <v>112.02887646171959</v>
      </c>
      <c r="C27" s="125">
        <f t="shared" si="13"/>
        <v>-119.09976673628165</v>
      </c>
      <c r="D27" s="125">
        <f t="shared" si="13"/>
        <v>29.980315001723568</v>
      </c>
      <c r="E27" s="125">
        <f t="shared" si="13"/>
        <v>-2.0453845529854675</v>
      </c>
      <c r="F27" s="125">
        <f>-F24*F25+F26</f>
        <v>-177.89446218732996</v>
      </c>
      <c r="G27" s="125">
        <f t="shared" ref="G27:K27" si="14">-G24*G25+G26</f>
        <v>-161.666579448775</v>
      </c>
      <c r="H27" s="125">
        <f t="shared" si="14"/>
        <v>-371.94443669666009</v>
      </c>
      <c r="I27" s="125">
        <f t="shared" si="14"/>
        <v>-921.63277742870014</v>
      </c>
      <c r="J27" s="125">
        <f t="shared" si="14"/>
        <v>-1605.6246428574</v>
      </c>
      <c r="K27" s="125">
        <f t="shared" si="14"/>
        <v>-1439.6547619100002</v>
      </c>
    </row>
    <row r="28" spans="1:11">
      <c r="A28" s="1" t="s">
        <v>149</v>
      </c>
      <c r="B28" s="5">
        <f>B19+B20+B21+B22+B23+B27</f>
        <v>-2680.8658235382804</v>
      </c>
      <c r="C28" s="5">
        <f t="shared" ref="C28:K28" si="15">C19+C20+C21+C22+C23+C27</f>
        <v>-190.81896673628177</v>
      </c>
      <c r="D28" s="5">
        <f t="shared" si="15"/>
        <v>59.876515001723476</v>
      </c>
      <c r="E28" s="5">
        <f t="shared" si="15"/>
        <v>-1261.1795845529855</v>
      </c>
      <c r="F28" s="5">
        <f t="shared" si="15"/>
        <v>-61.33076218732981</v>
      </c>
      <c r="G28" s="5">
        <f t="shared" si="15"/>
        <v>-570.99327944877484</v>
      </c>
      <c r="H28" s="5">
        <f t="shared" si="15"/>
        <v>-11237.78543669666</v>
      </c>
      <c r="I28" s="5">
        <f t="shared" si="15"/>
        <v>-1140.4518774287003</v>
      </c>
      <c r="J28" s="5">
        <f t="shared" si="15"/>
        <v>-1104.6814428574003</v>
      </c>
      <c r="K28" s="5">
        <f t="shared" si="15"/>
        <v>-1080.6448619099992</v>
      </c>
    </row>
    <row r="29" spans="1:11">
      <c r="A29" s="109" t="s">
        <v>150</v>
      </c>
      <c r="B29" s="110">
        <f t="shared" ref="B29:E29" si="16">IFERROR(-B28/B11,"")</f>
        <v>2.2921734846964159</v>
      </c>
      <c r="C29" s="110">
        <f t="shared" si="16"/>
        <v>0.11145797110831701</v>
      </c>
      <c r="D29" s="110">
        <f t="shared" si="16"/>
        <v>-3.0124550735062434E-2</v>
      </c>
      <c r="E29" s="110">
        <f t="shared" si="16"/>
        <v>0.44076919052923125</v>
      </c>
      <c r="F29" s="110">
        <f>IFERROR(-F28/F11,"")</f>
        <v>2.3915613982895309E-2</v>
      </c>
      <c r="G29" s="110">
        <f t="shared" ref="G29:K29" si="17">IFERROR(-G28/G11,"")</f>
        <v>0.17158153776813267</v>
      </c>
      <c r="H29" s="110">
        <f t="shared" si="17"/>
        <v>3.8589175858114459</v>
      </c>
      <c r="I29" s="110">
        <f t="shared" si="17"/>
        <v>0.41398430750995602</v>
      </c>
      <c r="J29" s="110">
        <f t="shared" si="17"/>
        <v>9.3935043141747429E-2</v>
      </c>
      <c r="K29" s="110">
        <f t="shared" si="17"/>
        <v>5.6216273133803431E-2</v>
      </c>
    </row>
    <row r="31" spans="1:11" s="9" customFormat="1" ht="15.75" thickBot="1">
      <c r="A31" s="60" t="s">
        <v>151</v>
      </c>
      <c r="B31" s="112">
        <f t="shared" ref="B31:J31" si="18">B2</f>
        <v>39082</v>
      </c>
      <c r="C31" s="112">
        <f t="shared" si="18"/>
        <v>39447</v>
      </c>
      <c r="D31" s="112">
        <f t="shared" si="18"/>
        <v>39813</v>
      </c>
      <c r="E31" s="112">
        <f t="shared" si="18"/>
        <v>40178</v>
      </c>
      <c r="F31" s="112">
        <f t="shared" si="18"/>
        <v>40543</v>
      </c>
      <c r="G31" s="112">
        <f t="shared" si="18"/>
        <v>40908</v>
      </c>
      <c r="H31" s="112">
        <f t="shared" si="18"/>
        <v>41274</v>
      </c>
      <c r="I31" s="112">
        <f t="shared" si="18"/>
        <v>41639</v>
      </c>
      <c r="J31" s="112">
        <f t="shared" si="18"/>
        <v>42004</v>
      </c>
      <c r="K31" s="112">
        <f>K2</f>
        <v>42369</v>
      </c>
    </row>
    <row r="32" spans="1:11" ht="15.75" thickBot="1">
      <c r="A32" s="126" t="s">
        <v>152</v>
      </c>
      <c r="B32" s="4">
        <f t="shared" ref="B32:K32" si="19">B11+B28</f>
        <v>-1511.2921235382805</v>
      </c>
      <c r="C32" s="4">
        <f t="shared" si="19"/>
        <v>1521.2072332637183</v>
      </c>
      <c r="D32" s="4">
        <f t="shared" si="19"/>
        <v>2047.5083150017235</v>
      </c>
      <c r="E32" s="4">
        <f t="shared" si="19"/>
        <v>1600.1356154470145</v>
      </c>
      <c r="F32" s="4">
        <f t="shared" si="19"/>
        <v>2503.1345378126698</v>
      </c>
      <c r="G32" s="4">
        <f t="shared" si="19"/>
        <v>2756.8314205512252</v>
      </c>
      <c r="H32" s="4">
        <f t="shared" si="19"/>
        <v>-8325.6254366966605</v>
      </c>
      <c r="I32" s="4">
        <f t="shared" si="19"/>
        <v>1614.3672225712999</v>
      </c>
      <c r="J32" s="4">
        <f t="shared" si="19"/>
        <v>10655.3753571426</v>
      </c>
      <c r="K32" s="4">
        <f t="shared" si="19"/>
        <v>18142.345238089998</v>
      </c>
    </row>
    <row r="33" spans="1:11" ht="15.75" thickTop="1">
      <c r="A33" s="109" t="s">
        <v>128</v>
      </c>
      <c r="B33" s="110">
        <f t="shared" ref="B33:K33" si="20">IFERROR(B32/B$3,"")</f>
        <v>-0.4994126586843104</v>
      </c>
      <c r="C33" s="110">
        <f t="shared" si="20"/>
        <v>0.35961963365962257</v>
      </c>
      <c r="D33" s="110">
        <f t="shared" si="20"/>
        <v>0.38373392962596142</v>
      </c>
      <c r="E33" s="110">
        <f t="shared" si="20"/>
        <v>0.22821968439707466</v>
      </c>
      <c r="F33" s="110">
        <f t="shared" si="20"/>
        <v>0.31488266286253208</v>
      </c>
      <c r="G33" s="110">
        <f t="shared" si="20"/>
        <v>0.32876623083510476</v>
      </c>
      <c r="H33" s="110">
        <f t="shared" si="20"/>
        <v>-0.85813496564591429</v>
      </c>
      <c r="I33" s="110">
        <f t="shared" si="20"/>
        <v>0.14411419590888233</v>
      </c>
      <c r="J33" s="110">
        <f t="shared" si="20"/>
        <v>0.42809864833839295</v>
      </c>
      <c r="K33" s="110">
        <f t="shared" si="20"/>
        <v>0.55584868525659481</v>
      </c>
    </row>
    <row r="34" spans="1:11">
      <c r="A34" s="109" t="s">
        <v>138</v>
      </c>
      <c r="B34" s="109"/>
      <c r="C34" s="110">
        <f t="shared" ref="C34:F34" si="21">IFERROR(C32/B32-1,"")</f>
        <v>-2.006560683782447</v>
      </c>
      <c r="D34" s="110">
        <f t="shared" si="21"/>
        <v>0.34597592637581487</v>
      </c>
      <c r="E34" s="110">
        <f t="shared" si="21"/>
        <v>-0.21849615763554664</v>
      </c>
      <c r="F34" s="110">
        <f t="shared" si="21"/>
        <v>0.56432649435991289</v>
      </c>
      <c r="G34" s="110">
        <f>IFERROR(G32/F32-1,"")</f>
        <v>0.10135167683006152</v>
      </c>
      <c r="H34" s="110">
        <f t="shared" ref="H34:K34" si="22">IFERROR(H32/G32-1,"")</f>
        <v>-4.0199980218710518</v>
      </c>
      <c r="I34" s="110">
        <f t="shared" si="22"/>
        <v>-1.1939034172082366</v>
      </c>
      <c r="J34" s="110">
        <f t="shared" si="22"/>
        <v>5.6003417364799706</v>
      </c>
      <c r="K34" s="110">
        <f t="shared" si="22"/>
        <v>0.70264722076906172</v>
      </c>
    </row>
    <row r="35" spans="1:11">
      <c r="A35" s="109" t="s">
        <v>139</v>
      </c>
      <c r="B35" s="109"/>
      <c r="C35" s="109"/>
      <c r="D35" s="109"/>
      <c r="E35" s="110">
        <f>IFERROR(SUM(C32:E32)/SUM(B32:D32)-1,"")</f>
        <v>1.5122933381580923</v>
      </c>
      <c r="F35" s="110">
        <f t="shared" ref="F35" si="23">IFERROR(SUM(D32:F32)/SUM(C32:E32)-1,"")</f>
        <v>0.18997012555565562</v>
      </c>
      <c r="G35" s="110">
        <f t="shared" ref="G35:K35" si="24">IFERROR(SUM(E32:G32)/SUM(D32:F32)-1,"")</f>
        <v>0.11532249278846174</v>
      </c>
      <c r="H35" s="110">
        <f t="shared" si="24"/>
        <v>-1.4468825199376365</v>
      </c>
      <c r="I35" s="110">
        <f t="shared" si="24"/>
        <v>0.28991064451969684</v>
      </c>
      <c r="J35" s="110">
        <f t="shared" si="24"/>
        <v>-1.9973928836984292</v>
      </c>
      <c r="K35" s="110">
        <f t="shared" si="24"/>
        <v>6.7107465917046083</v>
      </c>
    </row>
    <row r="36" spans="1:11">
      <c r="A36" s="109" t="s">
        <v>133</v>
      </c>
      <c r="B36" s="109"/>
      <c r="C36" s="109"/>
      <c r="D36" s="109"/>
      <c r="E36" s="109"/>
      <c r="F36" s="110"/>
      <c r="G36" s="110">
        <f>IFERROR(SUM(C32:G32)/SUM(B32:F32)-1,"")</f>
        <v>0.6927991938018474</v>
      </c>
      <c r="H36" s="110">
        <f t="shared" ref="H36" si="25">IFERROR(SUM(D32:H32)/SUM(C32:G32)-1,"")</f>
        <v>-0.9441945864709822</v>
      </c>
      <c r="I36" s="110">
        <f t="shared" ref="I36:K36" si="26">IFERROR(SUM(E32:I32)/SUM(D32:H32)-1,"")</f>
        <v>-0.74424856343775936</v>
      </c>
      <c r="J36" s="110">
        <f t="shared" si="26"/>
        <v>60.837378038402221</v>
      </c>
      <c r="K36" s="110">
        <f t="shared" si="26"/>
        <v>1.6991600931906579</v>
      </c>
    </row>
    <row r="38" spans="1:11" s="9" customFormat="1" ht="15.75" thickBot="1">
      <c r="A38" s="60" t="s">
        <v>153</v>
      </c>
      <c r="B38" s="127">
        <f t="shared" ref="B38:E38" si="27">B2</f>
        <v>39082</v>
      </c>
      <c r="C38" s="127">
        <f t="shared" si="27"/>
        <v>39447</v>
      </c>
      <c r="D38" s="127">
        <f t="shared" si="27"/>
        <v>39813</v>
      </c>
      <c r="E38" s="127">
        <f t="shared" si="27"/>
        <v>40178</v>
      </c>
      <c r="F38" s="127">
        <f>F2</f>
        <v>40543</v>
      </c>
      <c r="G38" s="127">
        <f t="shared" ref="G38:K38" si="28">G2</f>
        <v>40908</v>
      </c>
      <c r="H38" s="127">
        <f t="shared" si="28"/>
        <v>41274</v>
      </c>
      <c r="I38" s="127">
        <f t="shared" si="28"/>
        <v>41639</v>
      </c>
      <c r="J38" s="127">
        <f t="shared" si="28"/>
        <v>42004</v>
      </c>
      <c r="K38" s="127">
        <f t="shared" si="28"/>
        <v>42369</v>
      </c>
    </row>
    <row r="39" spans="1:11" s="118" customFormat="1" ht="15.75" thickBot="1">
      <c r="A39" s="128" t="s">
        <v>154</v>
      </c>
      <c r="B39" s="129">
        <f>VLOOKUP(B38,'GDP Data'!$A$2:$B$62,2,TRUE)</f>
        <v>14068.4</v>
      </c>
      <c r="C39" s="129">
        <f>VLOOKUP(C38,'GDP Data'!$A$2:$B$62,2,TRUE)</f>
        <v>14690</v>
      </c>
      <c r="D39" s="129">
        <f>VLOOKUP(D38,'GDP Data'!$A$2:$B$62,2,TRUE)</f>
        <v>14549.9</v>
      </c>
      <c r="E39" s="129">
        <f>VLOOKUP(E38,'GDP Data'!$A$2:$B$62,2,TRUE)</f>
        <v>14566.5</v>
      </c>
      <c r="F39" s="129">
        <f>VLOOKUP(F38,'GDP Data'!$A$2:$B$62,2,TRUE)</f>
        <v>15230.2</v>
      </c>
      <c r="G39" s="129">
        <f>VLOOKUP(G38,'GDP Data'!$A$2:$B$62,2,TRUE)</f>
        <v>15785.3</v>
      </c>
      <c r="H39" s="129">
        <f>VLOOKUP(H38,'GDP Data'!$A$2:$B$62,2,TRUE)</f>
        <v>16332.5</v>
      </c>
      <c r="I39" s="129">
        <f>VLOOKUP(I38,'GDP Data'!$A$2:$B$62,2,TRUE)</f>
        <v>17078.3</v>
      </c>
      <c r="J39" s="129">
        <f>VLOOKUP(J38,'GDP Data'!$A$2:$B$62,2,TRUE)</f>
        <v>17703.7</v>
      </c>
      <c r="K39" s="129">
        <f>VLOOKUP(K38,'GDP Data'!$A$2:$B$62,2,TRUE)</f>
        <v>17665</v>
      </c>
    </row>
    <row r="40" spans="1:11">
      <c r="A40" t="s">
        <v>155</v>
      </c>
      <c r="C40" s="130">
        <f t="shared" ref="C40" si="29">C39/B39-1</f>
        <v>4.4184128969890102E-2</v>
      </c>
      <c r="D40" s="130">
        <f t="shared" ref="D40" si="30">D39/C39-1</f>
        <v>-9.5371000680735118E-3</v>
      </c>
      <c r="E40" s="130">
        <f t="shared" ref="E40:F40" si="31">E39/D39-1</f>
        <v>1.1409013120364797E-3</v>
      </c>
      <c r="F40" s="130">
        <f t="shared" si="31"/>
        <v>4.5563450382727577E-2</v>
      </c>
      <c r="G40" s="130">
        <f>G39/F39-1</f>
        <v>3.6447321768591223E-2</v>
      </c>
      <c r="H40" s="130">
        <f t="shared" ref="H40:K40" si="32">H39/G39-1</f>
        <v>3.4665163158128287E-2</v>
      </c>
      <c r="I40" s="130">
        <f t="shared" si="32"/>
        <v>4.5663554262972639E-2</v>
      </c>
      <c r="J40" s="130">
        <f t="shared" si="32"/>
        <v>3.6619569863511003E-2</v>
      </c>
      <c r="K40" s="130">
        <f t="shared" si="32"/>
        <v>-2.1859837209171618E-3</v>
      </c>
    </row>
    <row r="41" spans="1:11">
      <c r="A41" s="131" t="s">
        <v>156</v>
      </c>
      <c r="B41" s="131"/>
      <c r="C41" s="132">
        <f t="shared" ref="C41:F41" si="33">C13</f>
        <v>0.46380360639094409</v>
      </c>
      <c r="D41" s="132">
        <f t="shared" si="33"/>
        <v>0.16098211581107824</v>
      </c>
      <c r="E41" s="132">
        <f t="shared" si="33"/>
        <v>0.43955998289019105</v>
      </c>
      <c r="F41" s="132">
        <f t="shared" si="33"/>
        <v>-0.1037459626957562</v>
      </c>
      <c r="G41" s="132">
        <f>G13</f>
        <v>0.29766805579315125</v>
      </c>
      <c r="H41" s="132">
        <f t="shared" ref="H41:K41" si="34">H13</f>
        <v>-0.12490582812249706</v>
      </c>
      <c r="I41" s="132">
        <f t="shared" si="34"/>
        <v>-5.4028933849788352E-2</v>
      </c>
      <c r="J41" s="132">
        <f t="shared" si="34"/>
        <v>3.2689034644779396</v>
      </c>
      <c r="K41" s="132">
        <f t="shared" si="34"/>
        <v>0.6346001066933622</v>
      </c>
    </row>
    <row r="42" spans="1:11">
      <c r="A42" t="s">
        <v>157</v>
      </c>
      <c r="D42" s="133"/>
      <c r="E42" s="133">
        <f t="shared" ref="E42" si="35">SUM(C39:E39)/SUM(B39:D39)-1</f>
        <v>1.1501259573799993E-2</v>
      </c>
      <c r="F42" s="133">
        <f t="shared" ref="F42" si="36">SUM(D39:F39)/SUM(C39:E39)-1</f>
        <v>1.2331531465721968E-2</v>
      </c>
      <c r="G42" s="133">
        <f t="shared" ref="G42:J42" si="37">SUM(E39:G39)/SUM(D39:F39)-1</f>
        <v>2.7857829010566659E-2</v>
      </c>
      <c r="H42" s="133">
        <f t="shared" si="37"/>
        <v>3.8743363608441994E-2</v>
      </c>
      <c r="I42" s="133">
        <f t="shared" si="37"/>
        <v>3.9032271690462084E-2</v>
      </c>
      <c r="J42" s="133">
        <f t="shared" si="37"/>
        <v>3.8994960982679627E-2</v>
      </c>
      <c r="K42" s="133">
        <f>SUM(I39:K39)/SUM(H39:J39)-1</f>
        <v>2.606892369092928E-2</v>
      </c>
    </row>
    <row r="43" spans="1:11">
      <c r="A43" s="131" t="s">
        <v>158</v>
      </c>
      <c r="B43" s="131"/>
      <c r="C43" s="131"/>
      <c r="D43" s="132"/>
      <c r="E43" s="132">
        <f t="shared" ref="E43:J43" si="38">E14</f>
        <v>0.34743499677782852</v>
      </c>
      <c r="F43" s="132">
        <f t="shared" si="38"/>
        <v>0.12992570980171037</v>
      </c>
      <c r="G43" s="132">
        <f t="shared" si="38"/>
        <v>0.18077949070767318</v>
      </c>
      <c r="H43" s="132">
        <f t="shared" si="38"/>
        <v>5.8084410752270443E-3</v>
      </c>
      <c r="I43" s="132">
        <f t="shared" si="38"/>
        <v>2.1620180704075675E-2</v>
      </c>
      <c r="J43" s="132">
        <f t="shared" si="38"/>
        <v>0.93745592316310478</v>
      </c>
      <c r="K43" s="132">
        <f>K14</f>
        <v>0.93594976182954892</v>
      </c>
    </row>
    <row r="44" spans="1:11">
      <c r="A44" t="s">
        <v>159</v>
      </c>
      <c r="G44" s="133">
        <f t="shared" ref="G44:J44" si="39">SUM(C39:G39)/SUM(B39:F39)-1</f>
        <v>2.3485397715614642E-2</v>
      </c>
      <c r="H44" s="133">
        <f t="shared" si="39"/>
        <v>2.1952128988972586E-2</v>
      </c>
      <c r="I44" s="133">
        <f t="shared" si="39"/>
        <v>3.3066368139944791E-2</v>
      </c>
      <c r="J44" s="133">
        <f t="shared" si="39"/>
        <v>3.9715012001093841E-2</v>
      </c>
      <c r="K44" s="133">
        <f>SUM(G39:K39)/SUM(F39:J39)-1</f>
        <v>2.9645683672226975E-2</v>
      </c>
    </row>
    <row r="45" spans="1:11">
      <c r="A45" s="131" t="s">
        <v>160</v>
      </c>
      <c r="B45" s="131"/>
      <c r="C45" s="131"/>
      <c r="D45" s="131"/>
      <c r="E45" s="132"/>
      <c r="F45" s="132"/>
      <c r="G45" s="132">
        <f t="shared" ref="G45:J45" si="40">G15</f>
        <v>0.20964045093603678</v>
      </c>
      <c r="H45" s="132">
        <f t="shared" si="40"/>
        <v>9.6371029883958403E-2</v>
      </c>
      <c r="I45" s="132">
        <f t="shared" si="40"/>
        <v>5.6190214054421705E-2</v>
      </c>
      <c r="J45" s="132">
        <f t="shared" si="40"/>
        <v>0.61708606356539963</v>
      </c>
      <c r="K45" s="132">
        <f>K15</f>
        <v>0.71436562409379034</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zoomScaleNormal="100" workbookViewId="0">
      <selection activeCell="L23" sqref="L23"/>
    </sheetView>
  </sheetViews>
  <sheetFormatPr defaultRowHeight="16.5"/>
  <cols>
    <col min="1" max="1" width="14.875" style="139" bestFit="1" customWidth="1"/>
    <col min="2" max="2" width="18.875" style="139" bestFit="1" customWidth="1"/>
    <col min="3" max="12" width="9" style="139"/>
    <col min="13" max="13" width="9" style="139" customWidth="1"/>
    <col min="14" max="16384" width="9" style="139"/>
  </cols>
  <sheetData>
    <row r="1" spans="1:18">
      <c r="C1" s="139">
        <v>2006</v>
      </c>
      <c r="D1" s="139">
        <v>2007</v>
      </c>
      <c r="E1" s="139">
        <v>2008</v>
      </c>
      <c r="F1" s="139">
        <v>2009</v>
      </c>
      <c r="G1" s="139">
        <v>2010</v>
      </c>
      <c r="H1" s="139">
        <v>2011</v>
      </c>
      <c r="I1" s="139">
        <v>2012</v>
      </c>
      <c r="J1" s="139">
        <v>2013</v>
      </c>
      <c r="K1" s="139">
        <v>2014</v>
      </c>
      <c r="L1" s="139">
        <v>2015</v>
      </c>
      <c r="M1" s="140" t="s">
        <v>234</v>
      </c>
      <c r="N1" s="139">
        <v>2017</v>
      </c>
      <c r="O1" s="139">
        <v>2018</v>
      </c>
      <c r="P1" s="139">
        <v>2019</v>
      </c>
      <c r="Q1" s="139">
        <v>2020</v>
      </c>
    </row>
    <row r="2" spans="1:18">
      <c r="A2" s="139" t="s">
        <v>192</v>
      </c>
      <c r="B2" s="139" t="s">
        <v>193</v>
      </c>
      <c r="C2" s="141">
        <v>0</v>
      </c>
      <c r="D2" s="141">
        <v>0</v>
      </c>
      <c r="E2" s="141">
        <v>0</v>
      </c>
      <c r="F2" s="141">
        <v>0</v>
      </c>
      <c r="G2" s="141">
        <v>0</v>
      </c>
      <c r="H2" s="141">
        <v>0</v>
      </c>
      <c r="I2" s="141">
        <v>0</v>
      </c>
      <c r="J2" s="141">
        <v>0</v>
      </c>
      <c r="K2" s="141">
        <v>0</v>
      </c>
      <c r="L2" s="141">
        <v>0</v>
      </c>
      <c r="M2" s="142">
        <v>64</v>
      </c>
    </row>
    <row r="3" spans="1:18">
      <c r="A3" s="139" t="s">
        <v>194</v>
      </c>
      <c r="B3" s="139" t="s">
        <v>195</v>
      </c>
      <c r="C3" s="141">
        <v>0</v>
      </c>
      <c r="D3" s="141">
        <v>0</v>
      </c>
      <c r="E3" s="141">
        <v>0</v>
      </c>
      <c r="F3" s="141">
        <v>0</v>
      </c>
      <c r="G3" s="141">
        <v>0</v>
      </c>
      <c r="H3" s="141">
        <v>0</v>
      </c>
      <c r="I3" s="141">
        <v>0</v>
      </c>
      <c r="J3" s="141">
        <v>0</v>
      </c>
      <c r="K3" s="141">
        <v>2127</v>
      </c>
      <c r="L3" s="141">
        <v>13864</v>
      </c>
      <c r="M3" s="142">
        <v>5581</v>
      </c>
    </row>
    <row r="4" spans="1:18">
      <c r="A4" s="139" t="s">
        <v>196</v>
      </c>
      <c r="B4" s="139" t="s">
        <v>195</v>
      </c>
      <c r="C4" s="141">
        <v>0</v>
      </c>
      <c r="D4" s="141">
        <v>0</v>
      </c>
      <c r="E4" s="141">
        <v>0</v>
      </c>
      <c r="F4" s="141">
        <v>0</v>
      </c>
      <c r="G4" s="141">
        <v>0</v>
      </c>
      <c r="H4" s="141">
        <v>0</v>
      </c>
      <c r="I4" s="141">
        <v>0</v>
      </c>
      <c r="J4" s="141">
        <v>139</v>
      </c>
      <c r="K4" s="141">
        <v>10283</v>
      </c>
      <c r="L4" s="141">
        <v>5276</v>
      </c>
      <c r="M4" s="142">
        <v>2635</v>
      </c>
      <c r="N4" s="143"/>
    </row>
    <row r="5" spans="1:18">
      <c r="B5" s="144" t="s">
        <v>197</v>
      </c>
      <c r="C5" s="145">
        <f t="shared" ref="C5" si="0">SUM(C3:C4)</f>
        <v>0</v>
      </c>
      <c r="D5" s="145">
        <f t="shared" ref="D5:I5" si="1">SUM(D3:D4)</f>
        <v>0</v>
      </c>
      <c r="E5" s="145">
        <f t="shared" si="1"/>
        <v>0</v>
      </c>
      <c r="F5" s="145">
        <f t="shared" si="1"/>
        <v>0</v>
      </c>
      <c r="G5" s="145">
        <f t="shared" si="1"/>
        <v>0</v>
      </c>
      <c r="H5" s="145">
        <f t="shared" si="1"/>
        <v>0</v>
      </c>
      <c r="I5" s="145">
        <f t="shared" si="1"/>
        <v>0</v>
      </c>
      <c r="J5" s="145">
        <f t="shared" ref="J5:L5" si="2">SUM(J2:J4)</f>
        <v>139</v>
      </c>
      <c r="K5" s="145">
        <f t="shared" si="2"/>
        <v>12410</v>
      </c>
      <c r="L5" s="145">
        <f t="shared" si="2"/>
        <v>19140</v>
      </c>
      <c r="M5" s="146">
        <f>SUM(M2:M4)</f>
        <v>8280</v>
      </c>
      <c r="O5" s="143"/>
    </row>
    <row r="6" spans="1:18">
      <c r="A6" s="139" t="s">
        <v>198</v>
      </c>
      <c r="B6" s="139" t="s">
        <v>199</v>
      </c>
      <c r="C6" s="141">
        <v>1194.2919999999999</v>
      </c>
      <c r="D6" s="141">
        <v>1589.229</v>
      </c>
      <c r="E6" s="141">
        <v>2106.6869999999999</v>
      </c>
      <c r="F6" s="141">
        <v>2489.6819999999998</v>
      </c>
      <c r="G6" s="141">
        <v>2649.9079999999999</v>
      </c>
      <c r="H6" s="141">
        <v>2875.1410000000001</v>
      </c>
      <c r="I6" s="141">
        <v>3181.11</v>
      </c>
      <c r="J6" s="141">
        <v>3136</v>
      </c>
      <c r="K6" s="141">
        <v>3340</v>
      </c>
      <c r="L6" s="141">
        <v>3459</v>
      </c>
      <c r="M6" s="142">
        <v>1840</v>
      </c>
      <c r="O6" s="147"/>
      <c r="R6" s="148"/>
    </row>
    <row r="7" spans="1:18">
      <c r="A7" s="139" t="s">
        <v>200</v>
      </c>
      <c r="B7" s="139" t="s">
        <v>201</v>
      </c>
      <c r="C7" s="141">
        <v>205.72900000000001</v>
      </c>
      <c r="D7" s="141">
        <v>903.38099999999997</v>
      </c>
      <c r="E7" s="141">
        <v>1572.4549999999999</v>
      </c>
      <c r="F7" s="141">
        <v>2382.1129999999998</v>
      </c>
      <c r="G7" s="141">
        <v>2926.5790000000002</v>
      </c>
      <c r="H7" s="141">
        <v>3224.518</v>
      </c>
      <c r="I7" s="141">
        <v>3574.4830000000002</v>
      </c>
      <c r="J7" s="141">
        <v>3648</v>
      </c>
      <c r="K7" s="141">
        <v>3470</v>
      </c>
      <c r="L7" s="141">
        <v>3134</v>
      </c>
      <c r="M7" s="142">
        <v>1348</v>
      </c>
      <c r="O7" s="147"/>
      <c r="R7" s="148"/>
    </row>
    <row r="8" spans="1:18">
      <c r="A8" s="139" t="s">
        <v>202</v>
      </c>
      <c r="B8" s="139" t="s">
        <v>203</v>
      </c>
      <c r="C8" s="141">
        <v>0</v>
      </c>
      <c r="D8" s="141">
        <v>0</v>
      </c>
      <c r="E8" s="141">
        <v>0</v>
      </c>
      <c r="F8" s="141">
        <v>0</v>
      </c>
      <c r="G8" s="141">
        <v>0</v>
      </c>
      <c r="H8" s="141">
        <v>0</v>
      </c>
      <c r="I8" s="141">
        <v>57.536000000000001</v>
      </c>
      <c r="J8" s="141">
        <v>539</v>
      </c>
      <c r="K8" s="141">
        <v>1197</v>
      </c>
      <c r="L8" s="141">
        <v>1825</v>
      </c>
      <c r="M8" s="142">
        <v>906</v>
      </c>
    </row>
    <row r="9" spans="1:18">
      <c r="A9" s="139" t="s">
        <v>204</v>
      </c>
      <c r="B9" s="139" t="s">
        <v>205</v>
      </c>
      <c r="C9" s="141">
        <v>0</v>
      </c>
      <c r="D9" s="141">
        <v>0</v>
      </c>
      <c r="E9" s="141">
        <v>0</v>
      </c>
      <c r="F9" s="141">
        <v>0</v>
      </c>
      <c r="G9" s="141">
        <v>0</v>
      </c>
      <c r="H9" s="141">
        <v>38.747</v>
      </c>
      <c r="I9" s="141">
        <v>342.2</v>
      </c>
      <c r="J9" s="141">
        <v>810</v>
      </c>
      <c r="K9" s="141">
        <v>1228</v>
      </c>
      <c r="L9" s="141">
        <v>1427</v>
      </c>
      <c r="M9" s="142">
        <v>749</v>
      </c>
    </row>
    <row r="10" spans="1:18">
      <c r="A10" s="139" t="s">
        <v>206</v>
      </c>
      <c r="B10" s="139" t="s">
        <v>207</v>
      </c>
      <c r="C10" s="141">
        <v>689.35599999999999</v>
      </c>
      <c r="D10" s="141">
        <v>613.16899999999998</v>
      </c>
      <c r="E10" s="141">
        <v>621.18700000000001</v>
      </c>
      <c r="F10" s="141">
        <v>667.51</v>
      </c>
      <c r="G10" s="141">
        <v>732.24</v>
      </c>
      <c r="H10" s="141">
        <v>737.86699999999996</v>
      </c>
      <c r="I10" s="141">
        <v>849</v>
      </c>
      <c r="J10" s="141">
        <v>959</v>
      </c>
      <c r="K10" s="141">
        <v>1058</v>
      </c>
      <c r="L10" s="141">
        <v>1108</v>
      </c>
      <c r="M10" s="142">
        <v>559</v>
      </c>
      <c r="N10" s="148"/>
      <c r="O10" s="147"/>
    </row>
    <row r="11" spans="1:18">
      <c r="B11" s="144" t="s">
        <v>208</v>
      </c>
      <c r="C11" s="145">
        <f>SUM(C6:C10)</f>
        <v>2089.377</v>
      </c>
      <c r="D11" s="145">
        <f t="shared" ref="D11:M11" si="3">SUM(D6:D10)</f>
        <v>3105.779</v>
      </c>
      <c r="E11" s="145">
        <f t="shared" si="3"/>
        <v>4300.3289999999997</v>
      </c>
      <c r="F11" s="145">
        <f t="shared" si="3"/>
        <v>5539.3050000000003</v>
      </c>
      <c r="G11" s="145">
        <f t="shared" si="3"/>
        <v>6308.7269999999999</v>
      </c>
      <c r="H11" s="145">
        <f t="shared" si="3"/>
        <v>6876.2730000000001</v>
      </c>
      <c r="I11" s="145">
        <f t="shared" si="3"/>
        <v>8004.3290000000006</v>
      </c>
      <c r="J11" s="145">
        <f t="shared" si="3"/>
        <v>9092</v>
      </c>
      <c r="K11" s="145">
        <f t="shared" si="3"/>
        <v>10293</v>
      </c>
      <c r="L11" s="145">
        <f t="shared" si="3"/>
        <v>10953</v>
      </c>
      <c r="M11" s="146">
        <f t="shared" si="3"/>
        <v>5402</v>
      </c>
    </row>
    <row r="12" spans="1:18">
      <c r="A12" s="139" t="s">
        <v>209</v>
      </c>
      <c r="B12" s="139" t="s">
        <v>207</v>
      </c>
      <c r="C12" s="141">
        <v>0</v>
      </c>
      <c r="D12" s="141">
        <v>0</v>
      </c>
      <c r="E12" s="141">
        <v>0</v>
      </c>
      <c r="F12" s="141">
        <v>0</v>
      </c>
      <c r="G12" s="141">
        <v>0</v>
      </c>
      <c r="H12" s="141">
        <v>0</v>
      </c>
      <c r="I12" s="141">
        <v>0</v>
      </c>
      <c r="J12" s="141">
        <v>0</v>
      </c>
      <c r="K12" s="141">
        <v>0</v>
      </c>
      <c r="L12" s="141">
        <v>0</v>
      </c>
      <c r="M12" s="142">
        <v>61</v>
      </c>
    </row>
    <row r="13" spans="1:18">
      <c r="A13" s="139" t="s">
        <v>210</v>
      </c>
      <c r="B13" s="139" t="s">
        <v>207</v>
      </c>
      <c r="C13" s="141">
        <v>0</v>
      </c>
      <c r="D13" s="141">
        <v>0</v>
      </c>
      <c r="E13" s="141">
        <v>0</v>
      </c>
      <c r="F13" s="141">
        <v>0</v>
      </c>
      <c r="G13" s="141">
        <v>0</v>
      </c>
      <c r="H13" s="141">
        <v>0</v>
      </c>
      <c r="I13" s="141">
        <v>0</v>
      </c>
      <c r="J13" s="141">
        <v>0</v>
      </c>
      <c r="K13" s="141">
        <v>0</v>
      </c>
      <c r="L13" s="141">
        <v>0</v>
      </c>
      <c r="M13" s="142">
        <v>69</v>
      </c>
    </row>
    <row r="14" spans="1:18">
      <c r="A14" s="139" t="s">
        <v>211</v>
      </c>
      <c r="B14" s="139" t="s">
        <v>207</v>
      </c>
      <c r="C14" s="141">
        <v>0</v>
      </c>
      <c r="D14" s="141">
        <v>0</v>
      </c>
      <c r="E14" s="141">
        <v>0</v>
      </c>
      <c r="F14" s="141">
        <v>0</v>
      </c>
      <c r="G14" s="141">
        <v>0</v>
      </c>
      <c r="H14" s="141">
        <v>0</v>
      </c>
      <c r="I14" s="141">
        <v>0</v>
      </c>
      <c r="J14" s="141">
        <v>0</v>
      </c>
      <c r="K14" s="141">
        <v>0</v>
      </c>
      <c r="L14" s="141">
        <v>45</v>
      </c>
      <c r="M14" s="142">
        <v>460</v>
      </c>
    </row>
    <row r="15" spans="1:18">
      <c r="B15" s="144" t="s">
        <v>212</v>
      </c>
      <c r="C15" s="145">
        <f t="shared" ref="C15:M15" si="4">SUM(C12:C14)</f>
        <v>0</v>
      </c>
      <c r="D15" s="145">
        <f t="shared" si="4"/>
        <v>0</v>
      </c>
      <c r="E15" s="145">
        <f t="shared" si="4"/>
        <v>0</v>
      </c>
      <c r="F15" s="145">
        <f t="shared" si="4"/>
        <v>0</v>
      </c>
      <c r="G15" s="145">
        <f t="shared" si="4"/>
        <v>0</v>
      </c>
      <c r="H15" s="145">
        <f t="shared" si="4"/>
        <v>0</v>
      </c>
      <c r="I15" s="145">
        <f t="shared" si="4"/>
        <v>0</v>
      </c>
      <c r="J15" s="145">
        <f t="shared" si="4"/>
        <v>0</v>
      </c>
      <c r="K15" s="145">
        <f t="shared" si="4"/>
        <v>0</v>
      </c>
      <c r="L15" s="145">
        <f t="shared" si="4"/>
        <v>45</v>
      </c>
      <c r="M15" s="146">
        <f t="shared" si="4"/>
        <v>590</v>
      </c>
    </row>
    <row r="16" spans="1:18">
      <c r="A16" s="139" t="s">
        <v>213</v>
      </c>
      <c r="B16" s="139" t="s">
        <v>214</v>
      </c>
      <c r="C16" s="141">
        <v>0</v>
      </c>
      <c r="D16" s="141">
        <v>0</v>
      </c>
      <c r="E16" s="141">
        <v>0</v>
      </c>
      <c r="F16" s="141">
        <v>0</v>
      </c>
      <c r="G16" s="141">
        <v>0</v>
      </c>
      <c r="H16" s="141">
        <v>0</v>
      </c>
      <c r="I16" s="141">
        <v>0</v>
      </c>
      <c r="J16" s="141">
        <v>0</v>
      </c>
      <c r="K16" s="141">
        <v>88</v>
      </c>
      <c r="L16" s="141">
        <v>69</v>
      </c>
      <c r="M16" s="142">
        <v>37</v>
      </c>
    </row>
    <row r="17" spans="1:16">
      <c r="A17" s="139" t="s">
        <v>215</v>
      </c>
      <c r="B17" s="139" t="s">
        <v>216</v>
      </c>
      <c r="C17" s="141">
        <v>230.53100000000001</v>
      </c>
      <c r="D17" s="141">
        <v>302.72199999999998</v>
      </c>
      <c r="E17" s="141">
        <v>341.02300000000002</v>
      </c>
      <c r="F17" s="141">
        <v>271.59500000000003</v>
      </c>
      <c r="G17" s="141">
        <v>200.59200000000001</v>
      </c>
      <c r="H17" s="141">
        <v>144.679</v>
      </c>
      <c r="I17" s="141">
        <v>108.315</v>
      </c>
      <c r="J17" s="141">
        <v>81.094999999999999</v>
      </c>
      <c r="K17" s="141">
        <v>0</v>
      </c>
      <c r="L17" s="141">
        <v>0</v>
      </c>
      <c r="M17" s="142">
        <v>0</v>
      </c>
    </row>
    <row r="18" spans="1:16">
      <c r="A18" s="139" t="s">
        <v>217</v>
      </c>
      <c r="B18" s="139" t="s">
        <v>218</v>
      </c>
      <c r="C18" s="141">
        <v>36.393000000000001</v>
      </c>
      <c r="D18" s="141">
        <v>31.492999999999999</v>
      </c>
      <c r="E18" s="141">
        <v>31.08</v>
      </c>
      <c r="F18" s="141">
        <v>27.974</v>
      </c>
      <c r="G18" s="141">
        <v>27.678999999999998</v>
      </c>
      <c r="H18" s="141">
        <v>28.763999999999999</v>
      </c>
      <c r="I18" s="141">
        <v>29.449000000000002</v>
      </c>
      <c r="J18" s="141">
        <v>27.405000000000001</v>
      </c>
      <c r="K18" s="141">
        <v>0</v>
      </c>
      <c r="L18" s="141">
        <v>0</v>
      </c>
      <c r="M18" s="142">
        <v>0</v>
      </c>
    </row>
    <row r="19" spans="1:16">
      <c r="A19" s="144" t="s">
        <v>219</v>
      </c>
      <c r="B19" s="144"/>
      <c r="C19" s="145">
        <f>SUM(C11,C15,C16:C18)</f>
        <v>2356.3009999999999</v>
      </c>
      <c r="D19" s="145">
        <f t="shared" ref="D19:M19" si="5">SUM(D11,D15,D16:D18)</f>
        <v>3439.9940000000001</v>
      </c>
      <c r="E19" s="145">
        <f t="shared" si="5"/>
        <v>4672.4319999999998</v>
      </c>
      <c r="F19" s="145">
        <f t="shared" si="5"/>
        <v>5838.8740000000007</v>
      </c>
      <c r="G19" s="145">
        <f t="shared" si="5"/>
        <v>6536.9979999999996</v>
      </c>
      <c r="H19" s="145">
        <f t="shared" si="5"/>
        <v>7049.7160000000003</v>
      </c>
      <c r="I19" s="145">
        <f t="shared" si="5"/>
        <v>8142.0929999999998</v>
      </c>
      <c r="J19" s="145">
        <f t="shared" si="5"/>
        <v>9200.5</v>
      </c>
      <c r="K19" s="145">
        <f t="shared" si="5"/>
        <v>10381</v>
      </c>
      <c r="L19" s="145">
        <f t="shared" si="5"/>
        <v>11067</v>
      </c>
      <c r="M19" s="146">
        <f t="shared" si="5"/>
        <v>6029</v>
      </c>
    </row>
    <row r="20" spans="1:16">
      <c r="A20" s="144" t="s">
        <v>220</v>
      </c>
      <c r="B20" s="144"/>
      <c r="C20" s="145">
        <f>C5+C11+C15+SUM(C16:C18)</f>
        <v>2356.3009999999999</v>
      </c>
      <c r="D20" s="145">
        <f t="shared" ref="D20:M20" si="6">D5+D11+D15+SUM(D16:D18)</f>
        <v>3439.9940000000001</v>
      </c>
      <c r="E20" s="145">
        <f t="shared" si="6"/>
        <v>4672.4319999999998</v>
      </c>
      <c r="F20" s="145">
        <f t="shared" si="6"/>
        <v>5838.8740000000007</v>
      </c>
      <c r="G20" s="145">
        <f t="shared" si="6"/>
        <v>6536.9979999999996</v>
      </c>
      <c r="H20" s="145">
        <f t="shared" si="6"/>
        <v>7049.7160000000003</v>
      </c>
      <c r="I20" s="145">
        <f t="shared" si="6"/>
        <v>8142.0930000000008</v>
      </c>
      <c r="J20" s="145">
        <f t="shared" si="6"/>
        <v>9339.5</v>
      </c>
      <c r="K20" s="145">
        <f t="shared" si="6"/>
        <v>22791</v>
      </c>
      <c r="L20" s="145">
        <f t="shared" si="6"/>
        <v>30207</v>
      </c>
      <c r="M20" s="146">
        <f t="shared" si="6"/>
        <v>14309</v>
      </c>
    </row>
    <row r="21" spans="1:16">
      <c r="C21" s="141"/>
      <c r="D21" s="141"/>
      <c r="E21" s="141"/>
      <c r="F21" s="141"/>
      <c r="G21" s="141"/>
      <c r="H21" s="141"/>
      <c r="I21" s="141"/>
      <c r="J21" s="141"/>
      <c r="K21" s="141"/>
      <c r="L21" s="141"/>
      <c r="M21" s="142"/>
    </row>
    <row r="22" spans="1:16">
      <c r="A22" s="139" t="s">
        <v>221</v>
      </c>
      <c r="B22" s="139" t="s">
        <v>222</v>
      </c>
      <c r="C22" s="141">
        <v>0</v>
      </c>
      <c r="D22" s="141">
        <v>21.02</v>
      </c>
      <c r="E22" s="141">
        <f>112.855</f>
        <v>112.855</v>
      </c>
      <c r="F22" s="141">
        <v>183.94900000000001</v>
      </c>
      <c r="G22" s="141">
        <v>240.279</v>
      </c>
      <c r="H22" s="141">
        <v>293.42599999999999</v>
      </c>
      <c r="I22" s="141">
        <v>410.05399999999997</v>
      </c>
      <c r="J22" s="141">
        <v>520</v>
      </c>
      <c r="K22" s="141">
        <v>595</v>
      </c>
      <c r="L22" s="149">
        <v>700</v>
      </c>
      <c r="M22" s="142">
        <v>378</v>
      </c>
      <c r="N22" s="143"/>
    </row>
    <row r="23" spans="1:16">
      <c r="A23" s="139" t="s">
        <v>223</v>
      </c>
      <c r="B23" s="139" t="s">
        <v>224</v>
      </c>
      <c r="C23" s="141">
        <v>0</v>
      </c>
      <c r="D23" s="141">
        <v>0</v>
      </c>
      <c r="E23" s="141">
        <v>0</v>
      </c>
      <c r="F23" s="141">
        <v>131.06200000000001</v>
      </c>
      <c r="G23" s="141">
        <v>239.83199999999999</v>
      </c>
      <c r="H23" s="141">
        <v>293.42599999999999</v>
      </c>
      <c r="I23" s="141">
        <v>410.05399999999997</v>
      </c>
      <c r="J23" s="141">
        <v>449</v>
      </c>
      <c r="K23" s="141">
        <v>510</v>
      </c>
      <c r="L23" s="141">
        <v>588</v>
      </c>
      <c r="M23" s="142">
        <v>297</v>
      </c>
      <c r="N23" s="143"/>
      <c r="P23" s="148"/>
    </row>
    <row r="24" spans="1:16">
      <c r="A24" s="139" t="s">
        <v>225</v>
      </c>
      <c r="B24" s="139" t="s">
        <v>226</v>
      </c>
      <c r="C24" s="141">
        <v>223.03100000000001</v>
      </c>
      <c r="D24" s="141">
        <v>262.57100000000003</v>
      </c>
      <c r="E24" s="141">
        <v>289.65100000000001</v>
      </c>
      <c r="F24" s="141">
        <v>298.59699999999998</v>
      </c>
      <c r="G24" s="141">
        <v>305.85599999999999</v>
      </c>
      <c r="H24" s="141">
        <v>330.15600000000001</v>
      </c>
      <c r="I24" s="141">
        <v>346.64600000000002</v>
      </c>
      <c r="J24" s="141">
        <v>352</v>
      </c>
      <c r="K24" s="141">
        <v>388</v>
      </c>
      <c r="L24" s="141">
        <v>350</v>
      </c>
      <c r="M24" s="149">
        <v>171</v>
      </c>
      <c r="N24" s="143"/>
    </row>
    <row r="25" spans="1:16">
      <c r="A25" s="139" t="s">
        <v>227</v>
      </c>
      <c r="B25" s="139" t="s">
        <v>228</v>
      </c>
      <c r="C25" s="141">
        <v>0</v>
      </c>
      <c r="D25" s="141">
        <v>0</v>
      </c>
      <c r="E25" s="141">
        <v>0</v>
      </c>
      <c r="F25" s="141">
        <v>0</v>
      </c>
      <c r="G25" s="141">
        <v>0</v>
      </c>
      <c r="H25" s="141">
        <v>0</v>
      </c>
      <c r="I25" s="141">
        <v>0</v>
      </c>
      <c r="J25" s="141">
        <v>0</v>
      </c>
      <c r="K25" s="141">
        <v>23</v>
      </c>
      <c r="L25" s="141">
        <v>132</v>
      </c>
      <c r="M25" s="142">
        <v>90</v>
      </c>
      <c r="N25" s="143"/>
    </row>
    <row r="26" spans="1:16">
      <c r="A26" s="139" t="s">
        <v>213</v>
      </c>
      <c r="C26" s="141">
        <f>0+8.865</f>
        <v>8.8650000000000002</v>
      </c>
      <c r="D26" s="141">
        <v>9.5239999999999991</v>
      </c>
      <c r="E26" s="141">
        <v>9.8580000000000005</v>
      </c>
      <c r="F26" s="141">
        <v>16.829000000000001</v>
      </c>
      <c r="G26" s="141">
        <v>66.956000000000003</v>
      </c>
      <c r="H26" s="141">
        <v>109.057</v>
      </c>
      <c r="I26" s="141">
        <v>126.932</v>
      </c>
      <c r="J26" s="141">
        <v>141</v>
      </c>
      <c r="K26" s="141">
        <v>167</v>
      </c>
      <c r="L26" s="141">
        <v>174</v>
      </c>
      <c r="M26" s="142">
        <v>87</v>
      </c>
      <c r="N26" s="143"/>
    </row>
    <row r="27" spans="1:16">
      <c r="A27" s="144" t="s">
        <v>229</v>
      </c>
      <c r="B27" s="144"/>
      <c r="C27" s="145">
        <f t="shared" ref="C27:M27" si="7">SUM(C22:C26)</f>
        <v>231.89600000000002</v>
      </c>
      <c r="D27" s="145">
        <f t="shared" si="7"/>
        <v>293.11500000000001</v>
      </c>
      <c r="E27" s="145">
        <f t="shared" si="7"/>
        <v>412.36400000000003</v>
      </c>
      <c r="F27" s="145">
        <f t="shared" si="7"/>
        <v>630.4369999999999</v>
      </c>
      <c r="G27" s="145">
        <f t="shared" si="7"/>
        <v>852.923</v>
      </c>
      <c r="H27" s="145">
        <f t="shared" si="7"/>
        <v>1026.0650000000001</v>
      </c>
      <c r="I27" s="145">
        <f t="shared" si="7"/>
        <v>1293.6859999999999</v>
      </c>
      <c r="J27" s="145">
        <f t="shared" si="7"/>
        <v>1462</v>
      </c>
      <c r="K27" s="145">
        <f t="shared" si="7"/>
        <v>1683</v>
      </c>
      <c r="L27" s="145">
        <f t="shared" si="7"/>
        <v>1944</v>
      </c>
      <c r="M27" s="146">
        <f t="shared" si="7"/>
        <v>1023</v>
      </c>
      <c r="N27" s="143"/>
    </row>
    <row r="28" spans="1:16" ht="17.25" thickBot="1">
      <c r="A28" s="150" t="s">
        <v>8</v>
      </c>
      <c r="B28" s="150"/>
      <c r="C28" s="151">
        <f t="shared" ref="C28:M28" si="8">C20+C27</f>
        <v>2588.1970000000001</v>
      </c>
      <c r="D28" s="151">
        <f t="shared" si="8"/>
        <v>3733.1090000000004</v>
      </c>
      <c r="E28" s="151">
        <f t="shared" si="8"/>
        <v>5084.7960000000003</v>
      </c>
      <c r="F28" s="151">
        <f t="shared" si="8"/>
        <v>6469.3110000000006</v>
      </c>
      <c r="G28" s="151">
        <f t="shared" si="8"/>
        <v>7389.9209999999994</v>
      </c>
      <c r="H28" s="151">
        <f t="shared" si="8"/>
        <v>8075.7810000000009</v>
      </c>
      <c r="I28" s="151">
        <f t="shared" si="8"/>
        <v>9435.7790000000005</v>
      </c>
      <c r="J28" s="151">
        <f t="shared" si="8"/>
        <v>10801.5</v>
      </c>
      <c r="K28" s="151">
        <f t="shared" si="8"/>
        <v>24474</v>
      </c>
      <c r="L28" s="151">
        <f t="shared" si="8"/>
        <v>32151</v>
      </c>
      <c r="M28" s="152">
        <f t="shared" si="8"/>
        <v>15332</v>
      </c>
    </row>
    <row r="29" spans="1:16" ht="17.25" thickTop="1"/>
    <row r="30" spans="1:16">
      <c r="A30" s="148" t="s">
        <v>230</v>
      </c>
    </row>
    <row r="31" spans="1:16">
      <c r="A31" s="147" t="s">
        <v>231</v>
      </c>
    </row>
    <row r="32" spans="1:16">
      <c r="B32" s="139" t="s">
        <v>232</v>
      </c>
      <c r="D32" s="153">
        <f>D11/C11-1</f>
        <v>0.48646175391037616</v>
      </c>
      <c r="E32" s="153">
        <f t="shared" ref="E32:L32" si="9">E11/D11-1</f>
        <v>0.38462170038499188</v>
      </c>
      <c r="F32" s="153">
        <f t="shared" si="9"/>
        <v>0.28811190957715116</v>
      </c>
      <c r="G32" s="153">
        <f t="shared" si="9"/>
        <v>0.13890226300952913</v>
      </c>
      <c r="H32" s="153">
        <f t="shared" si="9"/>
        <v>8.9962047810913326E-2</v>
      </c>
      <c r="I32" s="153">
        <f t="shared" si="9"/>
        <v>0.16405049654078607</v>
      </c>
      <c r="J32" s="153">
        <f t="shared" si="9"/>
        <v>0.13588534404320463</v>
      </c>
      <c r="K32" s="153">
        <f t="shared" si="9"/>
        <v>0.13209414870215563</v>
      </c>
      <c r="L32" s="153">
        <f t="shared" si="9"/>
        <v>6.4121247449723029E-2</v>
      </c>
    </row>
    <row r="33" spans="2:12">
      <c r="B33" s="139" t="s">
        <v>233</v>
      </c>
      <c r="D33" s="153">
        <f>D19/C19-1</f>
        <v>0.45991280400933499</v>
      </c>
      <c r="E33" s="153">
        <f t="shared" ref="E33:L33" si="10">E19/D19-1</f>
        <v>0.35826748535026498</v>
      </c>
      <c r="F33" s="153">
        <f t="shared" si="10"/>
        <v>0.24964344050378928</v>
      </c>
      <c r="G33" s="153">
        <f t="shared" si="10"/>
        <v>0.11956483390461914</v>
      </c>
      <c r="H33" s="153">
        <f t="shared" si="10"/>
        <v>7.8433250247284869E-2</v>
      </c>
      <c r="I33" s="153">
        <f t="shared" si="10"/>
        <v>0.15495333429034575</v>
      </c>
      <c r="J33" s="153">
        <f t="shared" si="10"/>
        <v>0.12999200574102998</v>
      </c>
      <c r="K33" s="153">
        <f t="shared" si="10"/>
        <v>0.12830824411716746</v>
      </c>
      <c r="L33" s="153">
        <f t="shared" si="10"/>
        <v>6.6082265677680274E-2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workbookViewId="0">
      <selection activeCell="L38" sqref="L38"/>
    </sheetView>
  </sheetViews>
  <sheetFormatPr defaultRowHeight="15"/>
  <cols>
    <col min="1" max="1" width="24.125" bestFit="1" customWidth="1"/>
    <col min="12" max="13" width="9.125" bestFit="1" customWidth="1"/>
    <col min="14" max="16" width="10.125" bestFit="1" customWidth="1"/>
    <col min="18" max="18" width="11" bestFit="1" customWidth="1"/>
    <col min="19" max="19" width="10.125" bestFit="1" customWidth="1"/>
    <col min="20" max="20" width="12.125" bestFit="1" customWidth="1"/>
  </cols>
  <sheetData>
    <row r="1" spans="1:21">
      <c r="B1">
        <v>2006</v>
      </c>
      <c r="C1">
        <v>2007</v>
      </c>
      <c r="D1">
        <v>2008</v>
      </c>
      <c r="E1">
        <v>2009</v>
      </c>
      <c r="F1">
        <v>2010</v>
      </c>
      <c r="G1">
        <v>2011</v>
      </c>
      <c r="H1">
        <v>2012</v>
      </c>
      <c r="I1">
        <v>2013</v>
      </c>
      <c r="J1">
        <v>2014</v>
      </c>
      <c r="K1">
        <v>2015</v>
      </c>
      <c r="L1">
        <v>2016</v>
      </c>
      <c r="M1">
        <v>2017</v>
      </c>
      <c r="N1">
        <v>2018</v>
      </c>
      <c r="O1">
        <v>2019</v>
      </c>
      <c r="P1">
        <v>2020</v>
      </c>
    </row>
    <row r="2" spans="1:21">
      <c r="A2" s="10" t="s">
        <v>235</v>
      </c>
      <c r="B2" s="154">
        <v>0</v>
      </c>
      <c r="C2" s="154">
        <v>0</v>
      </c>
      <c r="D2" s="154">
        <v>0</v>
      </c>
      <c r="E2" s="154">
        <v>0</v>
      </c>
      <c r="F2" s="154">
        <v>0</v>
      </c>
      <c r="G2" s="154">
        <v>0</v>
      </c>
      <c r="H2" s="154">
        <v>0</v>
      </c>
      <c r="I2" s="154">
        <v>139</v>
      </c>
      <c r="J2" s="154">
        <v>12410</v>
      </c>
      <c r="K2" s="154">
        <v>19140</v>
      </c>
      <c r="L2" s="17"/>
      <c r="R2" t="s">
        <v>246</v>
      </c>
      <c r="S2" t="s">
        <v>247</v>
      </c>
      <c r="T2" t="s">
        <v>248</v>
      </c>
      <c r="U2" t="s">
        <v>249</v>
      </c>
    </row>
    <row r="3" spans="1:21">
      <c r="A3" t="s">
        <v>236</v>
      </c>
      <c r="L3" s="18">
        <f>K$2*(1+L5)</f>
        <v>16269</v>
      </c>
      <c r="M3" s="18">
        <f>L3*(1+M5)</f>
        <v>14642.1</v>
      </c>
      <c r="N3" s="18">
        <f t="shared" ref="N3:P4" si="0">M3*(1+N5)</f>
        <v>13177.890000000001</v>
      </c>
      <c r="O3" s="18">
        <f t="shared" si="0"/>
        <v>12518.995500000001</v>
      </c>
      <c r="P3" s="18">
        <f t="shared" si="0"/>
        <v>12518.995500000001</v>
      </c>
      <c r="R3" s="18">
        <v>90000</v>
      </c>
      <c r="S3" s="18">
        <v>3000000</v>
      </c>
      <c r="T3" s="18">
        <f>R3*S3/1000000</f>
        <v>270000</v>
      </c>
      <c r="U3" s="18">
        <f>T3/15</f>
        <v>18000</v>
      </c>
    </row>
    <row r="4" spans="1:21">
      <c r="A4" t="s">
        <v>237</v>
      </c>
      <c r="L4" s="18">
        <f>K$2*(1+L6)</f>
        <v>15312</v>
      </c>
      <c r="M4" s="18">
        <f>L4*(1+M6)</f>
        <v>12249.6</v>
      </c>
      <c r="N4" s="18">
        <f t="shared" si="0"/>
        <v>9799.68</v>
      </c>
      <c r="O4" s="18">
        <f t="shared" si="0"/>
        <v>8819.7120000000014</v>
      </c>
      <c r="P4" s="18">
        <f t="shared" si="0"/>
        <v>8819.7120000000014</v>
      </c>
      <c r="Q4" s="20"/>
      <c r="R4" s="18">
        <v>56000</v>
      </c>
      <c r="S4" s="18">
        <v>3000000</v>
      </c>
      <c r="T4" s="18">
        <f>R4*S4/1000000</f>
        <v>168000</v>
      </c>
      <c r="U4" s="18">
        <f>T4/15</f>
        <v>11200</v>
      </c>
    </row>
    <row r="5" spans="1:21">
      <c r="A5" t="s">
        <v>238</v>
      </c>
      <c r="J5" s="20">
        <f>J2/I2-1</f>
        <v>88.280575539568346</v>
      </c>
      <c r="K5" s="20">
        <f>K2/J2-1</f>
        <v>0.5423045930701047</v>
      </c>
      <c r="L5" s="157">
        <v>-0.15</v>
      </c>
      <c r="M5" s="157">
        <v>-0.1</v>
      </c>
      <c r="N5" s="157">
        <v>-0.1</v>
      </c>
      <c r="O5" s="157">
        <v>-0.05</v>
      </c>
      <c r="P5" s="157">
        <v>0</v>
      </c>
      <c r="R5" s="20"/>
    </row>
    <row r="6" spans="1:21">
      <c r="A6" t="s">
        <v>239</v>
      </c>
      <c r="L6" s="157">
        <v>-0.2</v>
      </c>
      <c r="M6" s="157">
        <v>-0.2</v>
      </c>
      <c r="N6" s="157">
        <v>-0.2</v>
      </c>
      <c r="O6" s="157">
        <v>-0.1</v>
      </c>
      <c r="P6" s="157">
        <v>0</v>
      </c>
    </row>
    <row r="7" spans="1:21">
      <c r="R7" s="20"/>
    </row>
    <row r="8" spans="1:21">
      <c r="A8" s="10" t="s">
        <v>240</v>
      </c>
      <c r="B8" s="154">
        <v>2089.377</v>
      </c>
      <c r="C8" s="154">
        <v>3105.779</v>
      </c>
      <c r="D8" s="154">
        <v>4300.3289999999997</v>
      </c>
      <c r="E8" s="154">
        <v>5539.3050000000003</v>
      </c>
      <c r="F8" s="154">
        <v>6308.7269999999999</v>
      </c>
      <c r="G8" s="154">
        <v>6876.2730000000001</v>
      </c>
      <c r="H8" s="154">
        <v>8004.3290000000006</v>
      </c>
      <c r="I8" s="154">
        <v>9092</v>
      </c>
      <c r="J8" s="154">
        <v>10293</v>
      </c>
      <c r="K8" s="154">
        <v>10998</v>
      </c>
    </row>
    <row r="9" spans="1:21">
      <c r="A9" t="s">
        <v>236</v>
      </c>
      <c r="L9" s="18">
        <f>K$8*(1+L11)</f>
        <v>12647.699999999999</v>
      </c>
      <c r="M9" s="18">
        <f>L9*(1+M11)</f>
        <v>15177.239999999998</v>
      </c>
      <c r="N9" s="18">
        <f t="shared" ref="N9:P10" si="1">M9*(1+N11)</f>
        <v>18212.687999999998</v>
      </c>
      <c r="O9" s="18">
        <f t="shared" si="1"/>
        <v>20944.591199999995</v>
      </c>
      <c r="P9" s="18">
        <f t="shared" si="1"/>
        <v>24086.279879999991</v>
      </c>
    </row>
    <row r="10" spans="1:21">
      <c r="A10" t="s">
        <v>237</v>
      </c>
      <c r="L10" s="18">
        <f>K$8*(1+L12)</f>
        <v>11767.86</v>
      </c>
      <c r="M10" s="18">
        <f>L10*(1+M12)</f>
        <v>12591.610200000001</v>
      </c>
      <c r="N10" s="18">
        <f t="shared" si="1"/>
        <v>13473.022914000001</v>
      </c>
      <c r="O10" s="18">
        <f t="shared" si="1"/>
        <v>14416.134517980003</v>
      </c>
      <c r="P10" s="18">
        <f t="shared" si="1"/>
        <v>15425.263934238605</v>
      </c>
    </row>
    <row r="11" spans="1:21">
      <c r="A11" t="s">
        <v>238</v>
      </c>
      <c r="C11" s="20">
        <f t="shared" ref="C11:I11" si="2">C8/B8-1</f>
        <v>0.48646175391037616</v>
      </c>
      <c r="D11" s="20">
        <f t="shared" si="2"/>
        <v>0.38462170038499188</v>
      </c>
      <c r="E11" s="20">
        <f t="shared" si="2"/>
        <v>0.28811190957715116</v>
      </c>
      <c r="F11" s="20">
        <f t="shared" si="2"/>
        <v>0.13890226300952913</v>
      </c>
      <c r="G11" s="20">
        <f t="shared" si="2"/>
        <v>8.9962047810913326E-2</v>
      </c>
      <c r="H11" s="20">
        <f t="shared" si="2"/>
        <v>0.16405049654078607</v>
      </c>
      <c r="I11" s="20">
        <f t="shared" si="2"/>
        <v>0.13588534404320463</v>
      </c>
      <c r="J11" s="20">
        <f>J8/I8-1</f>
        <v>0.13209414870215563</v>
      </c>
      <c r="K11" s="20">
        <f>K8/J8-1</f>
        <v>6.8493150684931559E-2</v>
      </c>
      <c r="L11" s="158">
        <v>0.15</v>
      </c>
      <c r="M11" s="158">
        <v>0.2</v>
      </c>
      <c r="N11" s="158">
        <v>0.2</v>
      </c>
      <c r="O11" s="158">
        <v>0.15</v>
      </c>
      <c r="P11" s="158">
        <v>0.15</v>
      </c>
    </row>
    <row r="12" spans="1:21">
      <c r="A12" t="s">
        <v>239</v>
      </c>
      <c r="L12" s="158">
        <v>7.0000000000000007E-2</v>
      </c>
      <c r="M12" s="158">
        <v>7.0000000000000007E-2</v>
      </c>
      <c r="N12" s="158">
        <v>7.0000000000000007E-2</v>
      </c>
      <c r="O12" s="158">
        <v>7.0000000000000007E-2</v>
      </c>
      <c r="P12" s="158">
        <v>7.0000000000000007E-2</v>
      </c>
    </row>
    <row r="15" spans="1:21">
      <c r="A15" s="10" t="s">
        <v>241</v>
      </c>
      <c r="B15" s="154">
        <v>231.89600000000002</v>
      </c>
      <c r="C15" s="154">
        <v>293.11500000000001</v>
      </c>
      <c r="D15" s="154">
        <v>412.36400000000003</v>
      </c>
      <c r="E15" s="154">
        <v>630.4369999999999</v>
      </c>
      <c r="F15" s="154">
        <v>852.923</v>
      </c>
      <c r="G15" s="154">
        <v>1026.0650000000001</v>
      </c>
      <c r="H15" s="154">
        <v>1293.6859999999999</v>
      </c>
      <c r="I15" s="154">
        <v>1462</v>
      </c>
      <c r="J15" s="154">
        <v>1683</v>
      </c>
      <c r="K15" s="154">
        <v>1944</v>
      </c>
    </row>
    <row r="16" spans="1:21">
      <c r="A16" t="s">
        <v>236</v>
      </c>
      <c r="L16" s="18">
        <f>K$15*(1+L18)</f>
        <v>2235.6</v>
      </c>
      <c r="M16" s="18">
        <f>L16*(1+M18)</f>
        <v>2570.9399999999996</v>
      </c>
      <c r="N16" s="18">
        <f t="shared" ref="N16:P17" si="3">M16*(1+N18)</f>
        <v>2956.5809999999992</v>
      </c>
      <c r="O16" s="18">
        <f t="shared" si="3"/>
        <v>3400.0681499999987</v>
      </c>
      <c r="P16" s="18">
        <f t="shared" si="3"/>
        <v>3910.0783724999983</v>
      </c>
    </row>
    <row r="17" spans="1:16">
      <c r="A17" t="s">
        <v>237</v>
      </c>
      <c r="L17" s="18">
        <f>K$15*(1+L19)</f>
        <v>2041.2</v>
      </c>
      <c r="M17" s="18">
        <f>L17*(1+M19)</f>
        <v>2143.2600000000002</v>
      </c>
      <c r="N17" s="18">
        <f t="shared" si="3"/>
        <v>2250.4230000000002</v>
      </c>
      <c r="O17" s="18">
        <f t="shared" si="3"/>
        <v>2362.9441500000003</v>
      </c>
      <c r="P17" s="18">
        <f t="shared" si="3"/>
        <v>2481.0913575000004</v>
      </c>
    </row>
    <row r="18" spans="1:16">
      <c r="A18" t="s">
        <v>238</v>
      </c>
      <c r="C18" s="20">
        <f t="shared" ref="C18:I18" si="4">C15/B15-1</f>
        <v>0.26399334184289502</v>
      </c>
      <c r="D18" s="20">
        <f t="shared" si="4"/>
        <v>0.40683349538577018</v>
      </c>
      <c r="E18" s="20">
        <f t="shared" si="4"/>
        <v>0.52883617386580761</v>
      </c>
      <c r="F18" s="20">
        <f t="shared" si="4"/>
        <v>0.35290758632504149</v>
      </c>
      <c r="G18" s="20">
        <f t="shared" si="4"/>
        <v>0.20299839493131278</v>
      </c>
      <c r="H18" s="20">
        <f t="shared" si="4"/>
        <v>0.26082265743398314</v>
      </c>
      <c r="I18" s="20">
        <f t="shared" si="4"/>
        <v>0.13010421385096538</v>
      </c>
      <c r="J18" s="20">
        <f>J15/I15-1</f>
        <v>0.15116279069767447</v>
      </c>
      <c r="K18" s="20">
        <f>K15/J15-1</f>
        <v>0.15508021390374327</v>
      </c>
      <c r="L18" s="158">
        <v>0.15</v>
      </c>
      <c r="M18" s="158">
        <v>0.15</v>
      </c>
      <c r="N18" s="158">
        <v>0.15</v>
      </c>
      <c r="O18" s="158">
        <v>0.15</v>
      </c>
      <c r="P18" s="158">
        <v>0.15</v>
      </c>
    </row>
    <row r="19" spans="1:16">
      <c r="A19" t="s">
        <v>239</v>
      </c>
      <c r="L19" s="158">
        <v>0.05</v>
      </c>
      <c r="M19" s="158">
        <v>0.05</v>
      </c>
      <c r="N19" s="158">
        <v>0.05</v>
      </c>
      <c r="O19" s="158">
        <v>0.05</v>
      </c>
      <c r="P19" s="158">
        <v>0.05</v>
      </c>
    </row>
    <row r="20" spans="1:16">
      <c r="L20" s="160"/>
      <c r="M20" s="160"/>
      <c r="N20" s="160"/>
      <c r="O20" s="160"/>
      <c r="P20" s="160"/>
    </row>
    <row r="21" spans="1:16">
      <c r="A21" s="10" t="s">
        <v>245</v>
      </c>
      <c r="L21" s="160"/>
      <c r="M21" s="160"/>
      <c r="N21" s="160"/>
      <c r="O21" s="160"/>
      <c r="P21" s="160"/>
    </row>
    <row r="22" spans="1:16">
      <c r="A22" t="s">
        <v>236</v>
      </c>
      <c r="L22" s="159">
        <v>0</v>
      </c>
      <c r="M22" s="159">
        <v>5000</v>
      </c>
      <c r="N22" s="159">
        <v>10000</v>
      </c>
      <c r="O22" s="159">
        <v>10000</v>
      </c>
      <c r="P22" s="159">
        <v>10000</v>
      </c>
    </row>
    <row r="23" spans="1:16">
      <c r="A23" t="s">
        <v>237</v>
      </c>
      <c r="L23" s="159"/>
      <c r="M23" s="159"/>
      <c r="N23" s="159"/>
      <c r="O23" s="159"/>
      <c r="P23" s="159"/>
    </row>
    <row r="25" spans="1:16">
      <c r="A25" s="10" t="s">
        <v>242</v>
      </c>
      <c r="B25" s="155">
        <v>437.94200000000001</v>
      </c>
      <c r="C25" s="155">
        <v>496.93599999999969</v>
      </c>
      <c r="D25" s="155">
        <v>250.95399999999972</v>
      </c>
      <c r="E25" s="155">
        <v>542.07199999999921</v>
      </c>
      <c r="F25" s="155">
        <v>559.49900000000071</v>
      </c>
      <c r="G25" s="155">
        <v>309.60399999999936</v>
      </c>
      <c r="H25" s="155">
        <v>266.22099999999955</v>
      </c>
      <c r="I25" s="155">
        <v>400.5</v>
      </c>
      <c r="J25" s="155">
        <v>416</v>
      </c>
      <c r="K25" s="155">
        <v>488</v>
      </c>
    </row>
    <row r="26" spans="1:16">
      <c r="A26" t="s">
        <v>236</v>
      </c>
      <c r="L26" s="18">
        <f>L28*L31</f>
        <v>623.04599999999994</v>
      </c>
      <c r="M26" s="18">
        <f t="shared" ref="M26:P27" si="5">M28*M31</f>
        <v>747.80560000000003</v>
      </c>
      <c r="N26" s="18">
        <f t="shared" si="5"/>
        <v>886.94317999999998</v>
      </c>
      <c r="O26" s="18">
        <f t="shared" si="5"/>
        <v>937.27309700000001</v>
      </c>
      <c r="P26" s="18">
        <f t="shared" si="5"/>
        <v>1010.3070750499999</v>
      </c>
    </row>
    <row r="27" spans="1:16">
      <c r="A27" t="s">
        <v>237</v>
      </c>
      <c r="L27" s="18">
        <f>L29*L32</f>
        <v>436.8159</v>
      </c>
      <c r="M27" s="18">
        <f t="shared" si="5"/>
        <v>269.84470200000004</v>
      </c>
      <c r="N27" s="18">
        <f t="shared" si="5"/>
        <v>255.23125914000002</v>
      </c>
      <c r="O27" s="18">
        <f t="shared" si="5"/>
        <v>255.98790667980003</v>
      </c>
      <c r="P27" s="18">
        <f t="shared" si="5"/>
        <v>267.2606729173861</v>
      </c>
    </row>
    <row r="28" spans="1:16">
      <c r="A28" t="s">
        <v>238</v>
      </c>
      <c r="B28" s="156">
        <f>B25/B31</f>
        <v>0.18866458189105717</v>
      </c>
      <c r="C28" s="156">
        <f t="shared" ref="C28:K28" si="6">C25/C31</f>
        <v>0.14620520675254942</v>
      </c>
      <c r="D28" s="156">
        <f t="shared" si="6"/>
        <v>5.3250657320559551E-2</v>
      </c>
      <c r="E28" s="156">
        <f t="shared" si="6"/>
        <v>8.7859751671949843E-2</v>
      </c>
      <c r="F28" s="156">
        <f t="shared" si="6"/>
        <v>7.8124314927426039E-2</v>
      </c>
      <c r="G28" s="156">
        <f t="shared" si="6"/>
        <v>3.9178784810267465E-2</v>
      </c>
      <c r="H28" s="156">
        <f t="shared" si="6"/>
        <v>2.863202522258778E-2</v>
      </c>
      <c r="I28" s="156">
        <f t="shared" si="6"/>
        <v>3.7454409426727765E-2</v>
      </c>
      <c r="J28" s="156">
        <f t="shared" si="6"/>
        <v>1.7058968260477324E-2</v>
      </c>
      <c r="K28" s="156">
        <f t="shared" si="6"/>
        <v>1.5211021756748332E-2</v>
      </c>
      <c r="L28" s="158">
        <v>0.02</v>
      </c>
      <c r="M28" s="158">
        <v>0.02</v>
      </c>
      <c r="N28" s="158">
        <v>0.02</v>
      </c>
      <c r="O28" s="158">
        <v>0.02</v>
      </c>
      <c r="P28" s="158">
        <v>0.02</v>
      </c>
    </row>
    <row r="29" spans="1:16">
      <c r="A29" t="s">
        <v>239</v>
      </c>
      <c r="L29" s="158">
        <v>1.4999999999999999E-2</v>
      </c>
      <c r="M29" s="158">
        <v>0.01</v>
      </c>
      <c r="N29" s="158">
        <v>0.01</v>
      </c>
      <c r="O29" s="158">
        <v>0.01</v>
      </c>
      <c r="P29" s="158">
        <v>0.01</v>
      </c>
    </row>
    <row r="30" spans="1:16">
      <c r="A30" s="15"/>
      <c r="B30" s="15"/>
      <c r="C30" s="15"/>
      <c r="D30" s="15"/>
      <c r="E30" s="15"/>
      <c r="F30" s="15"/>
      <c r="G30" s="15"/>
      <c r="H30" s="15"/>
      <c r="I30" s="15"/>
      <c r="J30" s="15"/>
      <c r="K30" s="15"/>
      <c r="L30" s="15"/>
      <c r="M30" s="15"/>
      <c r="N30" s="15"/>
      <c r="O30" s="15"/>
      <c r="P30" s="15"/>
    </row>
    <row r="31" spans="1:16">
      <c r="A31" t="s">
        <v>250</v>
      </c>
      <c r="B31" s="18">
        <f t="shared" ref="B31:K31" si="7">B2+B8+B15</f>
        <v>2321.2730000000001</v>
      </c>
      <c r="C31" s="18">
        <f t="shared" si="7"/>
        <v>3398.8940000000002</v>
      </c>
      <c r="D31" s="18">
        <f t="shared" si="7"/>
        <v>4712.6929999999993</v>
      </c>
      <c r="E31" s="18">
        <f t="shared" si="7"/>
        <v>6169.7420000000002</v>
      </c>
      <c r="F31" s="18">
        <f t="shared" si="7"/>
        <v>7161.65</v>
      </c>
      <c r="G31" s="18">
        <f t="shared" si="7"/>
        <v>7902.3379999999997</v>
      </c>
      <c r="H31" s="18">
        <f t="shared" si="7"/>
        <v>9298.0150000000012</v>
      </c>
      <c r="I31" s="18">
        <f t="shared" si="7"/>
        <v>10693</v>
      </c>
      <c r="J31" s="18">
        <f t="shared" si="7"/>
        <v>24386</v>
      </c>
      <c r="K31" s="18">
        <f t="shared" si="7"/>
        <v>32082</v>
      </c>
      <c r="L31" s="18">
        <f>L3+L9+L16+L22</f>
        <v>31152.299999999996</v>
      </c>
      <c r="M31" s="18">
        <f t="shared" ref="M31:P31" si="8">M3+M9+M16+M22</f>
        <v>37390.28</v>
      </c>
      <c r="N31" s="18">
        <f t="shared" si="8"/>
        <v>44347.159</v>
      </c>
      <c r="O31" s="18">
        <f t="shared" si="8"/>
        <v>46863.654849999999</v>
      </c>
      <c r="P31" s="18">
        <f t="shared" si="8"/>
        <v>50515.353752499992</v>
      </c>
    </row>
    <row r="32" spans="1:16">
      <c r="A32" t="s">
        <v>251</v>
      </c>
      <c r="B32" s="18"/>
      <c r="C32" s="18"/>
      <c r="D32" s="18"/>
      <c r="E32" s="18"/>
      <c r="F32" s="18"/>
      <c r="G32" s="18"/>
      <c r="H32" s="18"/>
      <c r="I32" s="18"/>
      <c r="J32" s="18"/>
      <c r="K32" s="18"/>
      <c r="L32" s="18">
        <f>L4+L10+L17+L23</f>
        <v>29121.06</v>
      </c>
      <c r="M32" s="18">
        <f t="shared" ref="M32:P32" si="9">M4+M10+M17+M23</f>
        <v>26984.470200000003</v>
      </c>
      <c r="N32" s="18">
        <f t="shared" si="9"/>
        <v>25523.125914</v>
      </c>
      <c r="O32" s="18">
        <f t="shared" si="9"/>
        <v>25598.790667980003</v>
      </c>
      <c r="P32" s="18">
        <f t="shared" si="9"/>
        <v>26726.067291738607</v>
      </c>
    </row>
    <row r="33" spans="1:16">
      <c r="B33" s="18"/>
      <c r="C33" s="18"/>
      <c r="D33" s="18"/>
      <c r="E33" s="18"/>
      <c r="F33" s="18"/>
      <c r="G33" s="18"/>
      <c r="H33" s="18"/>
      <c r="I33" s="18"/>
      <c r="J33" s="18"/>
      <c r="K33" s="18"/>
      <c r="L33" s="18"/>
      <c r="M33" s="18"/>
      <c r="N33" s="18"/>
      <c r="O33" s="18"/>
      <c r="P33" s="18"/>
    </row>
    <row r="35" spans="1:16">
      <c r="A35" t="s">
        <v>243</v>
      </c>
      <c r="B35" s="18">
        <f>B31+B25</f>
        <v>2759.2150000000001</v>
      </c>
      <c r="C35" s="18">
        <f>C31+C25</f>
        <v>3895.83</v>
      </c>
      <c r="D35" s="18">
        <f>D31+D25</f>
        <v>4963.646999999999</v>
      </c>
      <c r="E35" s="18">
        <f>E31+E25</f>
        <v>6711.8139999999994</v>
      </c>
      <c r="F35" s="18">
        <f>F31+F25</f>
        <v>7721.1490000000003</v>
      </c>
      <c r="G35" s="18">
        <f>G31+G25</f>
        <v>8211.9419999999991</v>
      </c>
      <c r="H35" s="18">
        <f>H31+H25</f>
        <v>9564.2360000000008</v>
      </c>
      <c r="I35" s="18">
        <f>I31+I25</f>
        <v>11093.5</v>
      </c>
      <c r="J35" s="18">
        <f>J31+J25</f>
        <v>24802</v>
      </c>
      <c r="K35" s="18">
        <f>K31+K25</f>
        <v>32570</v>
      </c>
      <c r="L35" s="18">
        <f>L31+L26</f>
        <v>31775.345999999994</v>
      </c>
      <c r="M35" s="18">
        <f>M31+M26</f>
        <v>38138.085599999999</v>
      </c>
      <c r="N35" s="18">
        <f>N31+N26</f>
        <v>45234.102180000002</v>
      </c>
      <c r="O35" s="18">
        <f>O31+O26</f>
        <v>47800.927946999996</v>
      </c>
      <c r="P35" s="18">
        <f>P31+P26</f>
        <v>51525.660827549989</v>
      </c>
    </row>
    <row r="36" spans="1:16" ht="15.75" thickBot="1">
      <c r="A36" t="s">
        <v>244</v>
      </c>
      <c r="B36" s="18"/>
      <c r="C36" s="18"/>
      <c r="D36" s="18"/>
      <c r="E36" s="18"/>
      <c r="F36" s="18"/>
      <c r="G36" s="18"/>
      <c r="H36" s="18"/>
      <c r="I36" s="18"/>
      <c r="J36" s="18"/>
      <c r="K36" s="18"/>
      <c r="L36" s="18">
        <f>L32+L27</f>
        <v>29557.875900000003</v>
      </c>
      <c r="M36" s="18">
        <f>M32+M27</f>
        <v>27254.314902000002</v>
      </c>
      <c r="N36" s="18">
        <f>N32+N27</f>
        <v>25778.357173140001</v>
      </c>
      <c r="O36" s="18">
        <f>O32+O27</f>
        <v>25854.778574659802</v>
      </c>
      <c r="P36" s="18">
        <f>P32+P27</f>
        <v>26993.327964655993</v>
      </c>
    </row>
    <row r="37" spans="1:16">
      <c r="C37" s="20">
        <f>C31/B31-1</f>
        <v>0.4642370802572553</v>
      </c>
      <c r="D37" s="20">
        <f>D31/C31-1</f>
        <v>0.38653720886853171</v>
      </c>
      <c r="E37" s="20">
        <f>E31/D31-1</f>
        <v>0.30917545445884143</v>
      </c>
      <c r="F37" s="20">
        <f>F31/E31-1</f>
        <v>0.16076976962731981</v>
      </c>
      <c r="G37" s="20">
        <f>G31/F31-1</f>
        <v>0.1034242109011192</v>
      </c>
      <c r="H37" s="20">
        <f>H31/G31-1</f>
        <v>0.17661570537732008</v>
      </c>
      <c r="I37" s="20">
        <f>I31/H31-1</f>
        <v>0.1500304097164824</v>
      </c>
      <c r="J37" s="20">
        <f>J31/I31-1</f>
        <v>1.2805573739829796</v>
      </c>
      <c r="K37" s="20">
        <f>K31/J31-1</f>
        <v>0.31559091281883056</v>
      </c>
      <c r="L37" s="161">
        <f>L35/K35-1</f>
        <v>-2.4398342032545428E-2</v>
      </c>
      <c r="M37" s="162">
        <f t="shared" ref="M37:P37" si="10">M35/L35-1</f>
        <v>0.20024139469637903</v>
      </c>
      <c r="N37" s="162">
        <f t="shared" si="10"/>
        <v>0.18606116348954882</v>
      </c>
      <c r="O37" s="162">
        <f t="shared" si="10"/>
        <v>5.6745367837430116E-2</v>
      </c>
      <c r="P37" s="163">
        <f t="shared" si="10"/>
        <v>7.7921769315437706E-2</v>
      </c>
    </row>
    <row r="38" spans="1:16" ht="15.75" thickBot="1">
      <c r="L38" s="164">
        <f>L36/K35-1</f>
        <v>-9.2481550506601118E-2</v>
      </c>
      <c r="M38" s="165">
        <f>M36/L36-1</f>
        <v>-7.793391533929539E-2</v>
      </c>
      <c r="N38" s="165">
        <f t="shared" ref="N38:P38" si="11">N36/M36-1</f>
        <v>-5.4155011203444015E-2</v>
      </c>
      <c r="O38" s="165">
        <f t="shared" si="11"/>
        <v>2.9645567018301566E-3</v>
      </c>
      <c r="P38" s="166">
        <f t="shared" si="11"/>
        <v>4.4036323370878927E-2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L4" sqref="L4:P4"/>
    </sheetView>
  </sheetViews>
  <sheetFormatPr defaultRowHeight="15"/>
  <cols>
    <col min="1" max="1" width="37.375" bestFit="1" customWidth="1"/>
    <col min="12" max="12" width="9.625" bestFit="1" customWidth="1"/>
  </cols>
  <sheetData>
    <row r="1" spans="1:16">
      <c r="A1" s="10" t="s">
        <v>37</v>
      </c>
      <c r="B1" s="135">
        <f>'Company Analysis'!B2</f>
        <v>39082</v>
      </c>
      <c r="C1" s="135">
        <f>'Company Analysis'!C2</f>
        <v>39447</v>
      </c>
      <c r="D1" s="135">
        <f>'Company Analysis'!D2</f>
        <v>39813</v>
      </c>
      <c r="E1" s="135">
        <f>'Company Analysis'!E2</f>
        <v>40178</v>
      </c>
      <c r="F1" s="135">
        <f>'Company Analysis'!F2</f>
        <v>40543</v>
      </c>
      <c r="G1" s="135">
        <f>'Company Analysis'!G2</f>
        <v>40908</v>
      </c>
      <c r="H1" s="135">
        <f>'Company Analysis'!H2</f>
        <v>41274</v>
      </c>
      <c r="I1" s="135">
        <f>'Company Analysis'!I2</f>
        <v>41639</v>
      </c>
      <c r="J1" s="135">
        <f>'Company Analysis'!J2</f>
        <v>42004</v>
      </c>
      <c r="K1" s="135">
        <f>'Company Analysis'!K2</f>
        <v>42369</v>
      </c>
      <c r="L1" s="135">
        <f>'Graphing Data'!K1+365</f>
        <v>42734</v>
      </c>
      <c r="M1" s="135">
        <f>'Graphing Data'!L1+365</f>
        <v>43099</v>
      </c>
      <c r="N1" s="135">
        <f>'Graphing Data'!M1+365</f>
        <v>43464</v>
      </c>
      <c r="O1" s="135">
        <f>'Graphing Data'!N1+365</f>
        <v>43829</v>
      </c>
      <c r="P1" s="135">
        <f>'Graphing Data'!O1+365</f>
        <v>44194</v>
      </c>
    </row>
    <row r="2" spans="1:16">
      <c r="A2" t="s">
        <v>163</v>
      </c>
      <c r="B2" s="17">
        <f>'Company Analysis'!B3</f>
        <v>3026.1390000000001</v>
      </c>
      <c r="C2" s="17">
        <f>'Company Analysis'!C3</f>
        <v>4230.0450000000001</v>
      </c>
      <c r="D2" s="17">
        <f>'Company Analysis'!D3</f>
        <v>5335.75</v>
      </c>
      <c r="E2" s="17">
        <f>'Company Analysis'!E3</f>
        <v>7011.3829999999998</v>
      </c>
      <c r="F2" s="17">
        <f>'Company Analysis'!F3</f>
        <v>7949.42</v>
      </c>
      <c r="G2" s="17">
        <f>'Company Analysis'!G3</f>
        <v>8385.3850000000002</v>
      </c>
      <c r="H2" s="17">
        <f>'Company Analysis'!H3</f>
        <v>9702</v>
      </c>
      <c r="I2" s="17">
        <f>'Company Analysis'!I3</f>
        <v>11202</v>
      </c>
      <c r="J2" s="17">
        <f>'Company Analysis'!J3</f>
        <v>24890</v>
      </c>
      <c r="K2" s="17">
        <f>'Company Analysis'!K3</f>
        <v>32639</v>
      </c>
      <c r="L2" s="17"/>
      <c r="M2" s="17"/>
      <c r="N2" s="17"/>
      <c r="O2" s="17"/>
      <c r="P2" s="17"/>
    </row>
    <row r="3" spans="1:16">
      <c r="A3" t="s">
        <v>164</v>
      </c>
      <c r="L3" s="17">
        <f>$K$2*(1+'Valuation Model'!C8)</f>
        <v>31842.662514399748</v>
      </c>
      <c r="M3" s="17">
        <f>L3*(1+'Valuation Model'!D8)</f>
        <v>38218.881667129259</v>
      </c>
      <c r="N3" s="17">
        <f>M3*(1+'Valuation Model'!E8)</f>
        <v>45329.931257384713</v>
      </c>
      <c r="O3" s="17">
        <f>N3*(1+'Valuation Model'!F8)</f>
        <v>47902.194880630428</v>
      </c>
      <c r="P3" s="17">
        <f>O3*(1+'Valuation Model'!G8)</f>
        <v>51634.818659822056</v>
      </c>
    </row>
    <row r="4" spans="1:16">
      <c r="A4" t="s">
        <v>165</v>
      </c>
      <c r="L4" s="17">
        <f>$K$2*(1+'Valuation Model'!C9)</f>
        <v>29620.494673015048</v>
      </c>
      <c r="M4" s="17">
        <f>L4*(1+'Valuation Model'!D9)</f>
        <v>27312.053548860244</v>
      </c>
      <c r="N4" s="17">
        <f>M4*(1+'Valuation Model'!E9)</f>
        <v>25832.968982932653</v>
      </c>
      <c r="O4" s="17">
        <f>N4*(1+'Valuation Model'!F9)</f>
        <v>25909.552284259174</v>
      </c>
      <c r="P4" s="17">
        <f>O4*(1+'Valuation Model'!G9)</f>
        <v>27050.513707043505</v>
      </c>
    </row>
    <row r="5" spans="1:16">
      <c r="A5" t="s">
        <v>166</v>
      </c>
      <c r="C5" s="20">
        <f>C2/B2-1</f>
        <v>0.39783565791260744</v>
      </c>
      <c r="D5" s="20">
        <f t="shared" ref="D5:K5" si="0">D2/C2-1</f>
        <v>0.2613932003087438</v>
      </c>
      <c r="E5" s="20">
        <f t="shared" si="0"/>
        <v>0.31403888862859008</v>
      </c>
      <c r="F5" s="20">
        <f t="shared" si="0"/>
        <v>0.13378772775642123</v>
      </c>
      <c r="G5" s="20">
        <f t="shared" si="0"/>
        <v>5.4842365858138065E-2</v>
      </c>
      <c r="H5" s="20">
        <f t="shared" si="0"/>
        <v>0.15701306499343803</v>
      </c>
      <c r="I5" s="20">
        <f t="shared" si="0"/>
        <v>0.15460729746444035</v>
      </c>
      <c r="J5" s="20">
        <f t="shared" si="0"/>
        <v>1.2219246563113728</v>
      </c>
      <c r="K5" s="20">
        <f t="shared" si="0"/>
        <v>0.31132985134592195</v>
      </c>
    </row>
    <row r="6" spans="1:16">
      <c r="A6" t="s">
        <v>167</v>
      </c>
      <c r="K6" s="100">
        <f>K5</f>
        <v>0.31132985134592195</v>
      </c>
      <c r="L6" s="100">
        <f>'Valuation Model'!C8</f>
        <v>-2.4398342032545428E-2</v>
      </c>
      <c r="M6" s="100">
        <f>'Valuation Model'!D8</f>
        <v>0.20024139469637903</v>
      </c>
      <c r="N6" s="100">
        <f>'Valuation Model'!E8</f>
        <v>0.18606116348954882</v>
      </c>
      <c r="O6" s="100">
        <f>'Valuation Model'!F8</f>
        <v>5.6745367837430116E-2</v>
      </c>
      <c r="P6" s="100">
        <f>'Valuation Model'!G8</f>
        <v>7.7921769315437706E-2</v>
      </c>
    </row>
    <row r="7" spans="1:16">
      <c r="A7" t="s">
        <v>168</v>
      </c>
      <c r="K7" s="100">
        <f>K5</f>
        <v>0.31132985134592195</v>
      </c>
      <c r="L7" s="100">
        <f>'Valuation Model'!C9</f>
        <v>-9.2481550506601118E-2</v>
      </c>
      <c r="M7" s="100">
        <f>'Valuation Model'!D9</f>
        <v>-7.793391533929539E-2</v>
      </c>
      <c r="N7" s="100">
        <f>'Valuation Model'!E9</f>
        <v>-5.4155011203444015E-2</v>
      </c>
      <c r="O7" s="100">
        <f>'Valuation Model'!F9</f>
        <v>2.9645567018301566E-3</v>
      </c>
      <c r="P7" s="100">
        <f>'Valuation Model'!G9</f>
        <v>4.4036323370878927E-2</v>
      </c>
    </row>
    <row r="9" spans="1:16">
      <c r="A9" s="10" t="s">
        <v>71</v>
      </c>
      <c r="B9" s="135">
        <f>B1</f>
        <v>39082</v>
      </c>
      <c r="C9" s="135">
        <f t="shared" ref="C9:P9" si="1">C1</f>
        <v>39447</v>
      </c>
      <c r="D9" s="135">
        <f t="shared" si="1"/>
        <v>39813</v>
      </c>
      <c r="E9" s="135">
        <f t="shared" si="1"/>
        <v>40178</v>
      </c>
      <c r="F9" s="135">
        <f t="shared" si="1"/>
        <v>40543</v>
      </c>
      <c r="G9" s="135">
        <f t="shared" si="1"/>
        <v>40908</v>
      </c>
      <c r="H9" s="135">
        <f t="shared" si="1"/>
        <v>41274</v>
      </c>
      <c r="I9" s="135">
        <f t="shared" si="1"/>
        <v>41639</v>
      </c>
      <c r="J9" s="135">
        <f t="shared" si="1"/>
        <v>42004</v>
      </c>
      <c r="K9" s="135">
        <f t="shared" si="1"/>
        <v>42369</v>
      </c>
      <c r="L9" s="135">
        <f t="shared" si="1"/>
        <v>42734</v>
      </c>
      <c r="M9" s="135">
        <f t="shared" si="1"/>
        <v>43099</v>
      </c>
      <c r="N9" s="135">
        <f t="shared" si="1"/>
        <v>43464</v>
      </c>
      <c r="O9" s="135">
        <f t="shared" si="1"/>
        <v>43829</v>
      </c>
      <c r="P9" s="135">
        <f t="shared" si="1"/>
        <v>44194</v>
      </c>
    </row>
    <row r="10" spans="1:16">
      <c r="A10" t="s">
        <v>169</v>
      </c>
      <c r="B10" s="17">
        <f>'Company Analysis'!B11</f>
        <v>1169.5736999999999</v>
      </c>
      <c r="C10" s="17">
        <f>'Company Analysis'!C11</f>
        <v>1712.0262</v>
      </c>
      <c r="D10" s="17">
        <f>'Company Analysis'!D11</f>
        <v>1987.6318000000001</v>
      </c>
      <c r="E10" s="17">
        <f>'Company Analysis'!E11</f>
        <v>2861.3152</v>
      </c>
      <c r="F10" s="17">
        <f>'Company Analysis'!F11</f>
        <v>2564.4652999999998</v>
      </c>
      <c r="G10" s="17">
        <f>'Company Analysis'!G11</f>
        <v>3327.8247000000001</v>
      </c>
      <c r="H10" s="17">
        <f>'Company Analysis'!H11</f>
        <v>2912.16</v>
      </c>
      <c r="I10" s="17">
        <f>'Company Analysis'!I11</f>
        <v>2754.8191000000002</v>
      </c>
      <c r="J10" s="17">
        <f>'Company Analysis'!J11</f>
        <v>11760.0568</v>
      </c>
      <c r="K10" s="17">
        <f>'Company Analysis'!K11</f>
        <v>19222.990099999999</v>
      </c>
    </row>
    <row r="11" spans="1:16">
      <c r="A11" t="s">
        <v>170</v>
      </c>
      <c r="L11" s="18">
        <f>'Valuation Model'!C10*'Graphing Data'!L3</f>
        <v>16558.184507487869</v>
      </c>
      <c r="M11" s="18">
        <f>'Valuation Model'!D10*'Graphing Data'!M3</f>
        <v>19109.440833564629</v>
      </c>
      <c r="N11" s="18">
        <f>'Valuation Model'!E10*'Graphing Data'!N3</f>
        <v>22664.965628692356</v>
      </c>
      <c r="O11" s="18">
        <f>'Valuation Model'!F10*'Graphing Data'!O3</f>
        <v>23951.097440315214</v>
      </c>
      <c r="P11" s="18">
        <f>'Valuation Model'!G10*'Graphing Data'!P3</f>
        <v>25817.409329911028</v>
      </c>
    </row>
    <row r="12" spans="1:16">
      <c r="A12" t="s">
        <v>171</v>
      </c>
      <c r="L12" s="18">
        <f>'Valuation Model'!C11*'Graphing Data'!L4</f>
        <v>14217.837443047223</v>
      </c>
      <c r="M12" s="18">
        <f>'Valuation Model'!D11*'Graphing Data'!M4</f>
        <v>9012.977671123881</v>
      </c>
      <c r="N12" s="18">
        <f>'Valuation Model'!E11*'Graphing Data'!N4</f>
        <v>8524.8797643677754</v>
      </c>
      <c r="O12" s="18">
        <f>'Valuation Model'!F11*'Graphing Data'!O4</f>
        <v>8550.1522538055287</v>
      </c>
      <c r="P12" s="18">
        <f>'Valuation Model'!G11*'Graphing Data'!P4</f>
        <v>8926.6695233243572</v>
      </c>
    </row>
    <row r="13" spans="1:16">
      <c r="A13" t="s">
        <v>172</v>
      </c>
      <c r="B13" s="20">
        <f>B10/B2</f>
        <v>0.38649040906580956</v>
      </c>
      <c r="C13" s="20">
        <f t="shared" ref="C13:K13" si="2">C10/C2</f>
        <v>0.4047300206026177</v>
      </c>
      <c r="D13" s="20">
        <f t="shared" si="2"/>
        <v>0.37251216792390951</v>
      </c>
      <c r="E13" s="20">
        <f t="shared" si="2"/>
        <v>0.4080956923905027</v>
      </c>
      <c r="F13" s="20">
        <f t="shared" si="2"/>
        <v>0.32259778700836034</v>
      </c>
      <c r="G13" s="20">
        <f t="shared" si="2"/>
        <v>0.39686009646545745</v>
      </c>
      <c r="H13" s="20">
        <f t="shared" si="2"/>
        <v>0.30016079158936299</v>
      </c>
      <c r="I13" s="20">
        <f t="shared" si="2"/>
        <v>0.24592207641492592</v>
      </c>
      <c r="J13" s="20">
        <f t="shared" si="2"/>
        <v>0.47248118923262356</v>
      </c>
      <c r="K13" s="20">
        <f t="shared" si="2"/>
        <v>0.58895769171849621</v>
      </c>
    </row>
    <row r="14" spans="1:16">
      <c r="A14" t="s">
        <v>173</v>
      </c>
      <c r="K14" s="100">
        <f>K13</f>
        <v>0.58895769171849621</v>
      </c>
      <c r="L14" s="100">
        <f>'Valuation Model'!C10</f>
        <v>0.52</v>
      </c>
      <c r="M14" s="100">
        <f>'Valuation Model'!D10</f>
        <v>0.5</v>
      </c>
      <c r="N14" s="100">
        <f>'Valuation Model'!E10</f>
        <v>0.5</v>
      </c>
      <c r="O14" s="100">
        <f>'Valuation Model'!F10</f>
        <v>0.5</v>
      </c>
      <c r="P14" s="100">
        <f>'Valuation Model'!G10</f>
        <v>0.5</v>
      </c>
    </row>
    <row r="15" spans="1:16">
      <c r="A15" t="s">
        <v>174</v>
      </c>
      <c r="K15" s="100">
        <f>K13</f>
        <v>0.58895769171849621</v>
      </c>
      <c r="L15" s="100">
        <f>'Valuation Model'!C11</f>
        <v>0.48</v>
      </c>
      <c r="M15" s="100">
        <f>'Valuation Model'!D11</f>
        <v>0.33</v>
      </c>
      <c r="N15" s="100">
        <f>'Valuation Model'!E11</f>
        <v>0.33</v>
      </c>
      <c r="O15" s="100">
        <f>'Valuation Model'!F11</f>
        <v>0.33</v>
      </c>
      <c r="P15" s="100">
        <f>'Valuation Model'!G11</f>
        <v>0.33</v>
      </c>
    </row>
    <row r="17" spans="1:16">
      <c r="A17" s="10" t="s">
        <v>175</v>
      </c>
      <c r="B17" s="135">
        <f>B9</f>
        <v>39082</v>
      </c>
      <c r="C17" s="135">
        <f t="shared" ref="C17:K17" si="3">C9</f>
        <v>39447</v>
      </c>
      <c r="D17" s="135">
        <f t="shared" si="3"/>
        <v>39813</v>
      </c>
      <c r="E17" s="135">
        <f t="shared" si="3"/>
        <v>40178</v>
      </c>
      <c r="F17" s="135">
        <f t="shared" si="3"/>
        <v>40543</v>
      </c>
      <c r="G17" s="135">
        <f t="shared" si="3"/>
        <v>40908</v>
      </c>
      <c r="H17" s="135">
        <f t="shared" si="3"/>
        <v>41274</v>
      </c>
      <c r="I17" s="135">
        <f t="shared" si="3"/>
        <v>41639</v>
      </c>
      <c r="J17" s="135">
        <f t="shared" si="3"/>
        <v>42004</v>
      </c>
      <c r="K17" s="135">
        <f t="shared" si="3"/>
        <v>42369</v>
      </c>
    </row>
    <row r="18" spans="1:16">
      <c r="A18" t="s">
        <v>137</v>
      </c>
      <c r="B18" s="18">
        <f>B10</f>
        <v>1169.5736999999999</v>
      </c>
      <c r="C18" s="18">
        <f t="shared" ref="C18:K18" si="4">C10</f>
        <v>1712.0262</v>
      </c>
      <c r="D18" s="18">
        <f t="shared" si="4"/>
        <v>1987.6318000000001</v>
      </c>
      <c r="E18" s="18">
        <f t="shared" si="4"/>
        <v>2861.3152</v>
      </c>
      <c r="F18" s="18">
        <f t="shared" si="4"/>
        <v>2564.4652999999998</v>
      </c>
      <c r="G18" s="18">
        <f t="shared" si="4"/>
        <v>3327.8247000000001</v>
      </c>
      <c r="H18" s="18">
        <f t="shared" si="4"/>
        <v>2912.16</v>
      </c>
      <c r="I18" s="18">
        <f t="shared" si="4"/>
        <v>2754.8191000000002</v>
      </c>
      <c r="J18" s="18">
        <f t="shared" si="4"/>
        <v>11760.0568</v>
      </c>
      <c r="K18" s="18">
        <f t="shared" si="4"/>
        <v>19222.990099999999</v>
      </c>
    </row>
    <row r="19" spans="1:16">
      <c r="A19" t="s">
        <v>176</v>
      </c>
      <c r="B19" s="18">
        <f>-'Company Analysis'!B28</f>
        <v>2680.8658235382804</v>
      </c>
      <c r="C19" s="18">
        <f>-'Company Analysis'!C28</f>
        <v>190.81896673628177</v>
      </c>
      <c r="D19" s="18">
        <f>-'Company Analysis'!D28</f>
        <v>-59.876515001723476</v>
      </c>
      <c r="E19" s="18">
        <f>-'Company Analysis'!E28</f>
        <v>1261.1795845529855</v>
      </c>
      <c r="F19" s="18">
        <f>-'Company Analysis'!F28</f>
        <v>61.33076218732981</v>
      </c>
      <c r="G19" s="18">
        <f>-'Company Analysis'!G28</f>
        <v>570.99327944877484</v>
      </c>
      <c r="H19" s="18">
        <f>-'Company Analysis'!H28</f>
        <v>11237.78543669666</v>
      </c>
      <c r="I19" s="18">
        <f>-'Company Analysis'!I28</f>
        <v>1140.4518774287003</v>
      </c>
      <c r="J19" s="18">
        <f>-'Company Analysis'!J28</f>
        <v>1104.6814428574003</v>
      </c>
      <c r="K19" s="18">
        <f>-'Company Analysis'!K28</f>
        <v>1080.6448619099992</v>
      </c>
    </row>
    <row r="21" spans="1:16">
      <c r="A21" s="10" t="s">
        <v>177</v>
      </c>
      <c r="B21" s="135">
        <f>B17</f>
        <v>39082</v>
      </c>
      <c r="C21" s="135">
        <f t="shared" ref="C21:K21" si="5">C17</f>
        <v>39447</v>
      </c>
      <c r="D21" s="135">
        <f t="shared" si="5"/>
        <v>39813</v>
      </c>
      <c r="E21" s="135">
        <f t="shared" si="5"/>
        <v>40178</v>
      </c>
      <c r="F21" s="135">
        <f t="shared" si="5"/>
        <v>40543</v>
      </c>
      <c r="G21" s="135">
        <f t="shared" si="5"/>
        <v>40908</v>
      </c>
      <c r="H21" s="135">
        <f t="shared" si="5"/>
        <v>41274</v>
      </c>
      <c r="I21" s="135">
        <f t="shared" si="5"/>
        <v>41639</v>
      </c>
      <c r="J21" s="135">
        <f t="shared" si="5"/>
        <v>42004</v>
      </c>
      <c r="K21" s="135">
        <f t="shared" si="5"/>
        <v>42369</v>
      </c>
    </row>
    <row r="22" spans="1:16">
      <c r="A22" t="str">
        <f>'Company Analysis'!A19</f>
        <v>Capex in Excess of Maintenance</v>
      </c>
      <c r="B22" s="18">
        <f>-'Company Analysis'!B19</f>
        <v>56.722699999999946</v>
      </c>
      <c r="C22" s="18">
        <f>-'Company Analysis'!C19</f>
        <v>25.276200000000102</v>
      </c>
      <c r="D22" s="18">
        <f>-'Company Analysis'!D19</f>
        <v>-40.747199999999907</v>
      </c>
      <c r="E22" s="18">
        <f>-'Company Analysis'!E19</f>
        <v>11.318199999999905</v>
      </c>
      <c r="F22" s="18">
        <f>-'Company Analysis'!F19</f>
        <v>-207.56370000000015</v>
      </c>
      <c r="G22" s="18">
        <f>-'Company Analysis'!G19</f>
        <v>-179.2813000000001</v>
      </c>
      <c r="H22" s="18">
        <f>-'Company Analysis'!H19</f>
        <v>114.20599999999985</v>
      </c>
      <c r="I22" s="18">
        <f>-'Company Analysis'!I19</f>
        <v>-160.18089999999984</v>
      </c>
      <c r="J22" s="18">
        <f>-'Company Analysis'!J19</f>
        <v>-500.94319999999971</v>
      </c>
      <c r="K22" s="18">
        <f>-'Company Analysis'!K19</f>
        <v>-359.00990000000093</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2736.172</v>
      </c>
      <c r="C24" s="18">
        <f>-'Company Analysis'!C21</f>
        <v>46.442999999999998</v>
      </c>
      <c r="D24" s="18">
        <f>-'Company Analysis'!D21</f>
        <v>10.851000000000001</v>
      </c>
      <c r="E24" s="18">
        <f>-'Company Analysis'!E21</f>
        <v>1247.816</v>
      </c>
      <c r="F24" s="18">
        <f>-'Company Analysis'!F21</f>
        <v>91</v>
      </c>
      <c r="G24" s="18">
        <f>-'Company Analysis'!G21</f>
        <v>588.60799999999995</v>
      </c>
      <c r="H24" s="18">
        <f>-'Company Analysis'!H21</f>
        <v>10751.635</v>
      </c>
      <c r="I24" s="18">
        <f>-'Company Analysis'!I21</f>
        <v>379</v>
      </c>
      <c r="J24" s="18">
        <f>-'Company Analysis'!J21</f>
        <v>0</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182</v>
      </c>
      <c r="B26" s="18">
        <f>-'Company Analysis'!B27</f>
        <v>-112.02887646171959</v>
      </c>
      <c r="C26" s="18">
        <f>-'Company Analysis'!C27</f>
        <v>119.09976673628165</v>
      </c>
      <c r="D26" s="18">
        <f>-'Company Analysis'!D27</f>
        <v>-29.980315001723568</v>
      </c>
      <c r="E26" s="18">
        <f>-'Company Analysis'!E27</f>
        <v>2.0453845529854675</v>
      </c>
      <c r="F26" s="18">
        <f>-'Company Analysis'!F27</f>
        <v>177.89446218732996</v>
      </c>
      <c r="G26" s="18">
        <f>-'Company Analysis'!G27</f>
        <v>161.666579448775</v>
      </c>
      <c r="H26" s="18">
        <f>-'Company Analysis'!H27</f>
        <v>371.94443669666009</v>
      </c>
      <c r="I26" s="18">
        <f>-'Company Analysis'!I27</f>
        <v>921.63277742870014</v>
      </c>
      <c r="J26" s="18">
        <f>-'Company Analysis'!J27</f>
        <v>1605.6246428574</v>
      </c>
      <c r="K26" s="18">
        <f>-'Company Analysis'!K27</f>
        <v>1439.6547619100002</v>
      </c>
    </row>
    <row r="28" spans="1:16">
      <c r="A28" s="10" t="s">
        <v>73</v>
      </c>
      <c r="B28" s="135">
        <f>B1</f>
        <v>39082</v>
      </c>
      <c r="C28" s="135">
        <f t="shared" ref="C28:P28" si="6">C1</f>
        <v>39447</v>
      </c>
      <c r="D28" s="135">
        <f t="shared" si="6"/>
        <v>39813</v>
      </c>
      <c r="E28" s="135">
        <f t="shared" si="6"/>
        <v>40178</v>
      </c>
      <c r="F28" s="135">
        <f t="shared" si="6"/>
        <v>40543</v>
      </c>
      <c r="G28" s="135">
        <f t="shared" si="6"/>
        <v>40908</v>
      </c>
      <c r="H28" s="135">
        <f t="shared" si="6"/>
        <v>41274</v>
      </c>
      <c r="I28" s="135">
        <f t="shared" si="6"/>
        <v>41639</v>
      </c>
      <c r="J28" s="135">
        <f t="shared" si="6"/>
        <v>42004</v>
      </c>
      <c r="K28" s="135">
        <f t="shared" si="6"/>
        <v>42369</v>
      </c>
      <c r="L28" s="135">
        <f t="shared" si="6"/>
        <v>42734</v>
      </c>
      <c r="M28" s="135">
        <f t="shared" si="6"/>
        <v>43099</v>
      </c>
      <c r="N28" s="135">
        <f t="shared" si="6"/>
        <v>43464</v>
      </c>
      <c r="O28" s="135">
        <f t="shared" si="6"/>
        <v>43829</v>
      </c>
      <c r="P28" s="135">
        <f t="shared" si="6"/>
        <v>44194</v>
      </c>
    </row>
    <row r="29" spans="1:16">
      <c r="A29" t="s">
        <v>183</v>
      </c>
      <c r="B29" s="18">
        <f>'Company Analysis'!B32</f>
        <v>-1511.2921235382805</v>
      </c>
      <c r="C29" s="18">
        <f>'Company Analysis'!C32</f>
        <v>1521.2072332637183</v>
      </c>
      <c r="D29" s="18">
        <f>'Company Analysis'!D32</f>
        <v>2047.5083150017235</v>
      </c>
      <c r="E29" s="18">
        <f>'Company Analysis'!E32</f>
        <v>1600.1356154470145</v>
      </c>
      <c r="F29" s="18">
        <f>'Company Analysis'!F32</f>
        <v>2503.1345378126698</v>
      </c>
      <c r="G29" s="18">
        <f>'Company Analysis'!G32</f>
        <v>2756.8314205512252</v>
      </c>
      <c r="H29" s="18">
        <f>'Company Analysis'!H32</f>
        <v>-8325.6254366966605</v>
      </c>
      <c r="I29" s="18">
        <f>'Company Analysis'!I32</f>
        <v>1614.3672225712999</v>
      </c>
      <c r="J29" s="18">
        <f>'Company Analysis'!J32</f>
        <v>10655.3753571426</v>
      </c>
      <c r="K29" s="18">
        <f>'Company Analysis'!K32</f>
        <v>18142.345238089998</v>
      </c>
    </row>
    <row r="30" spans="1:16">
      <c r="A30" t="s">
        <v>184</v>
      </c>
      <c r="L30" s="18">
        <f>L11*(1-'Valuation Model'!C12)</f>
        <v>9934.9107044927205</v>
      </c>
      <c r="M30" s="18">
        <f>M11*(1-'Valuation Model'!D12)</f>
        <v>11465.664500138777</v>
      </c>
      <c r="N30" s="18">
        <f>N11*(1-'Valuation Model'!E12)</f>
        <v>13598.979377215413</v>
      </c>
      <c r="O30" s="18">
        <f>O11*(1-'Valuation Model'!F12)</f>
        <v>14370.658464189128</v>
      </c>
      <c r="P30" s="18">
        <f>P11*(1-'Valuation Model'!G12)</f>
        <v>15490.445597946617</v>
      </c>
    </row>
    <row r="31" spans="1:16">
      <c r="A31" t="s">
        <v>185</v>
      </c>
      <c r="L31" s="18">
        <f>L12*(1-'Valuation Model'!C12)</f>
        <v>8530.7024658283335</v>
      </c>
      <c r="M31" s="18">
        <f>M12*(1-'Valuation Model'!D12)</f>
        <v>5407.7866026743286</v>
      </c>
      <c r="N31" s="18">
        <f>N12*(1-'Valuation Model'!E12)</f>
        <v>5114.9278586206647</v>
      </c>
      <c r="O31" s="18">
        <f>O12*(1-'Valuation Model'!F12)</f>
        <v>5130.0913522833171</v>
      </c>
      <c r="P31" s="18">
        <f>P12*(1-'Valuation Model'!G12)</f>
        <v>5356.001713994614</v>
      </c>
    </row>
    <row r="32" spans="1:16">
      <c r="A32" t="s">
        <v>186</v>
      </c>
      <c r="B32" s="20">
        <f t="shared" ref="B32:J32" si="7">B29/B2</f>
        <v>-0.4994126586843104</v>
      </c>
      <c r="C32" s="20">
        <f t="shared" si="7"/>
        <v>0.35961963365962257</v>
      </c>
      <c r="D32" s="20">
        <f t="shared" si="7"/>
        <v>0.38373392962596142</v>
      </c>
      <c r="E32" s="20">
        <f t="shared" si="7"/>
        <v>0.22821968439707466</v>
      </c>
      <c r="F32" s="20">
        <f t="shared" si="7"/>
        <v>0.31488266286253208</v>
      </c>
      <c r="G32" s="20">
        <f t="shared" si="7"/>
        <v>0.32876623083510476</v>
      </c>
      <c r="H32" s="20">
        <f t="shared" si="7"/>
        <v>-0.85813496564591429</v>
      </c>
      <c r="I32" s="20">
        <f t="shared" si="7"/>
        <v>0.14411419590888233</v>
      </c>
      <c r="J32" s="20">
        <f t="shared" si="7"/>
        <v>0.42809864833839295</v>
      </c>
      <c r="K32" s="20">
        <f>K29/K2</f>
        <v>0.55584868525659481</v>
      </c>
    </row>
    <row r="33" spans="1:16">
      <c r="A33" t="s">
        <v>187</v>
      </c>
      <c r="K33" s="100">
        <f>K32</f>
        <v>0.55584868525659481</v>
      </c>
      <c r="L33" s="136">
        <f>(1-'Valuation Model'!C12)*'Valuation Model'!C10</f>
        <v>0.312</v>
      </c>
      <c r="M33" s="136">
        <f>(1-'Valuation Model'!D12)*'Valuation Model'!D10</f>
        <v>0.3</v>
      </c>
      <c r="N33" s="136">
        <f>(1-'Valuation Model'!E12)*'Valuation Model'!E10</f>
        <v>0.3</v>
      </c>
      <c r="O33" s="136">
        <f>(1-'Valuation Model'!F12)*'Valuation Model'!F10</f>
        <v>0.3</v>
      </c>
      <c r="P33" s="136">
        <f>(1-'Valuation Model'!G12)*'Valuation Model'!G10</f>
        <v>0.3</v>
      </c>
    </row>
    <row r="34" spans="1:16">
      <c r="A34" t="s">
        <v>188</v>
      </c>
      <c r="K34" s="100">
        <f>K32</f>
        <v>0.55584868525659481</v>
      </c>
      <c r="L34" s="136">
        <f>(1-'Valuation Model'!C12)*'Valuation Model'!C11</f>
        <v>0.28799999999999998</v>
      </c>
      <c r="M34" s="136">
        <f>(1-'Valuation Model'!D12)*'Valuation Model'!D11</f>
        <v>0.19800000000000001</v>
      </c>
      <c r="N34" s="136">
        <f>(1-'Valuation Model'!E12)*'Valuation Model'!E11</f>
        <v>0.19800000000000001</v>
      </c>
      <c r="O34" s="136">
        <f>(1-'Valuation Model'!F12)*'Valuation Model'!F11</f>
        <v>0.19800000000000001</v>
      </c>
      <c r="P34" s="136">
        <f>(1-'Valuation Model'!G12)*'Valuation Model'!G11</f>
        <v>0.19800000000000001</v>
      </c>
    </row>
    <row r="36" spans="1:16">
      <c r="A36" s="10" t="s">
        <v>153</v>
      </c>
      <c r="B36" s="135">
        <f>B1</f>
        <v>39082</v>
      </c>
      <c r="C36" s="135">
        <f t="shared" ref="C36:K36" si="8">C1</f>
        <v>39447</v>
      </c>
      <c r="D36" s="135">
        <f t="shared" si="8"/>
        <v>39813</v>
      </c>
      <c r="E36" s="135">
        <f t="shared" si="8"/>
        <v>40178</v>
      </c>
      <c r="F36" s="135">
        <f t="shared" si="8"/>
        <v>40543</v>
      </c>
      <c r="G36" s="135">
        <f t="shared" si="8"/>
        <v>40908</v>
      </c>
      <c r="H36" s="135">
        <f t="shared" si="8"/>
        <v>41274</v>
      </c>
      <c r="I36" s="135">
        <f t="shared" si="8"/>
        <v>41639</v>
      </c>
      <c r="J36" s="135">
        <f t="shared" si="8"/>
        <v>42004</v>
      </c>
      <c r="K36" s="135">
        <f t="shared" si="8"/>
        <v>42369</v>
      </c>
    </row>
    <row r="37" spans="1:16">
      <c r="A37" t="str">
        <f>ticker&amp;" Actual OCP ($, LHS)"</f>
        <v>GILD Actual OCP ($, LHS)</v>
      </c>
      <c r="B37" s="18">
        <f>B10</f>
        <v>1169.5736999999999</v>
      </c>
      <c r="C37" s="18">
        <f t="shared" ref="C37:K37" si="9">C10</f>
        <v>1712.0262</v>
      </c>
      <c r="D37" s="18">
        <f t="shared" si="9"/>
        <v>1987.6318000000001</v>
      </c>
      <c r="E37" s="18">
        <f t="shared" si="9"/>
        <v>2861.3152</v>
      </c>
      <c r="F37" s="18">
        <f t="shared" si="9"/>
        <v>2564.4652999999998</v>
      </c>
      <c r="G37" s="18">
        <f t="shared" si="9"/>
        <v>3327.8247000000001</v>
      </c>
      <c r="H37" s="18">
        <f t="shared" si="9"/>
        <v>2912.16</v>
      </c>
      <c r="I37" s="18">
        <f t="shared" si="9"/>
        <v>2754.8191000000002</v>
      </c>
      <c r="J37" s="18">
        <f t="shared" si="9"/>
        <v>11760.0568</v>
      </c>
      <c r="K37" s="18">
        <f t="shared" si="9"/>
        <v>19222.990099999999</v>
      </c>
    </row>
    <row r="38" spans="1:16">
      <c r="A38" t="str">
        <f>ticker&amp;" OCP if GDP-Growth ($, LHS)"</f>
        <v>GILD OCP if GDP-Growth ($, LHS)</v>
      </c>
      <c r="B38" s="18">
        <f>B37</f>
        <v>1169.5736999999999</v>
      </c>
      <c r="C38" s="18">
        <f>(1+'Company Analysis'!C40)*B38</f>
        <v>1221.2502952005914</v>
      </c>
      <c r="D38" s="18">
        <f>(1+'Company Analysis'!D40)*C38</f>
        <v>1209.6031089270991</v>
      </c>
      <c r="E38" s="18">
        <f>(1+'Company Analysis'!E40)*D38</f>
        <v>1210.9831467011174</v>
      </c>
      <c r="F38" s="18">
        <f>(1+'Company Analysis'!F40)*E38</f>
        <v>1266.1597172201532</v>
      </c>
      <c r="G38" s="18">
        <f>(1+'Company Analysis'!G40)*F38</f>
        <v>1312.3078478441046</v>
      </c>
      <c r="H38" s="18">
        <f>(1+'Company Analysis'!H40)*G38</f>
        <v>1357.7992135033126</v>
      </c>
      <c r="I38" s="18">
        <f>(1+'Company Analysis'!I40)*H38</f>
        <v>1419.8011515673427</v>
      </c>
      <c r="J38" s="18">
        <f>(1+'Company Analysis'!J40)*I38</f>
        <v>1471.7936590294564</v>
      </c>
      <c r="K38" s="18">
        <f>(1+'Company Analysis'!K40)*J38</f>
        <v>1468.576342050269</v>
      </c>
    </row>
    <row r="39" spans="1:16" ht="16.5">
      <c r="A39" t="str">
        <f>ticker&amp;" - GDP Growth Difference (YoY, %, RHS)"</f>
        <v>GILD - GDP Growth Difference (YoY, %, RHS)</v>
      </c>
      <c r="B39" s="137"/>
      <c r="C39" s="100">
        <f>'Company Analysis'!C41-'Company Analysis'!C40</f>
        <v>0.41961947742105399</v>
      </c>
      <c r="D39" s="100">
        <f>'Company Analysis'!D41-'Company Analysis'!D40</f>
        <v>0.17051921587915175</v>
      </c>
      <c r="E39" s="100">
        <f>'Company Analysis'!E41-'Company Analysis'!E40</f>
        <v>0.43841908157815457</v>
      </c>
      <c r="F39" s="100">
        <f>'Company Analysis'!F41-'Company Analysis'!F40</f>
        <v>-0.14930941307848378</v>
      </c>
      <c r="G39" s="100">
        <f>'Company Analysis'!G41-'Company Analysis'!G40</f>
        <v>0.26122073402456003</v>
      </c>
      <c r="H39" s="100">
        <f>'Company Analysis'!H41-'Company Analysis'!H40</f>
        <v>-0.15957099128062535</v>
      </c>
      <c r="I39" s="100">
        <f>'Company Analysis'!I41-'Company Analysis'!I40</f>
        <v>-9.9692488112760991E-2</v>
      </c>
      <c r="J39" s="100">
        <f>'Company Analysis'!J41-'Company Analysis'!J40</f>
        <v>3.2322838946144286</v>
      </c>
      <c r="K39" s="100">
        <f>'Company Analysis'!K41-'Company Analysis'!K40</f>
        <v>0.63678609041427936</v>
      </c>
    </row>
    <row r="40" spans="1:16" ht="16.5">
      <c r="A40" t="str">
        <f>ticker&amp;" - GDP Growth Difference (3Y, %, RHS)"</f>
        <v>GILD - GDP Growth Difference (3Y, %, RHS)</v>
      </c>
      <c r="B40" s="138"/>
      <c r="C40" s="100"/>
      <c r="D40" s="100"/>
      <c r="E40" s="100">
        <f>'Company Analysis'!E43-'Company Analysis'!E42</f>
        <v>0.33593373720402853</v>
      </c>
      <c r="F40" s="100">
        <f>'Company Analysis'!F43-'Company Analysis'!F42</f>
        <v>0.1175941783359884</v>
      </c>
      <c r="G40" s="100">
        <f>'Company Analysis'!G43-'Company Analysis'!G42</f>
        <v>0.15292166169710653</v>
      </c>
      <c r="H40" s="100">
        <f>'Company Analysis'!H43-'Company Analysis'!H42</f>
        <v>-3.293492253321495E-2</v>
      </c>
      <c r="I40" s="100">
        <f>'Company Analysis'!I43-'Company Analysis'!I42</f>
        <v>-1.7412090986386408E-2</v>
      </c>
      <c r="J40" s="100">
        <f>'Company Analysis'!J43-'Company Analysis'!J42</f>
        <v>0.89846096218042515</v>
      </c>
      <c r="K40" s="100">
        <f>'Company Analysis'!K43-'Company Analysis'!K42</f>
        <v>0.90988083813861964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C5" sqref="C5"/>
    </sheetView>
  </sheetViews>
  <sheetFormatPr defaultColWidth="9.125" defaultRowHeight="15"/>
  <cols>
    <col min="1" max="1" width="4.75" style="78" bestFit="1" customWidth="1"/>
    <col min="2" max="2" width="14.375" style="78" bestFit="1" customWidth="1"/>
    <col min="3" max="3" width="9.25" style="78" bestFit="1" customWidth="1"/>
    <col min="4" max="4" width="12.25" style="78" bestFit="1" customWidth="1"/>
    <col min="5" max="7" width="12.25" style="78" customWidth="1"/>
    <col min="8" max="8" width="16.125" style="78" bestFit="1" customWidth="1"/>
    <col min="9" max="10" width="12.25" style="78" customWidth="1"/>
    <col min="11" max="11" width="10.875" style="78" bestFit="1" customWidth="1"/>
    <col min="12" max="12" width="10.625" style="78" bestFit="1" customWidth="1"/>
    <col min="13" max="14" width="9.125" style="78"/>
    <col min="15" max="15" width="13.875" style="78" bestFit="1" customWidth="1"/>
    <col min="16" max="16384" width="9.125" style="78"/>
  </cols>
  <sheetData>
    <row r="1" spans="1:15">
      <c r="A1" s="78" t="s">
        <v>100</v>
      </c>
      <c r="B1" s="79">
        <f ca="1">MAX(C5:C12)+10</f>
        <v>208</v>
      </c>
      <c r="D1" s="78" t="s">
        <v>101</v>
      </c>
      <c r="E1" s="78">
        <v>5</v>
      </c>
    </row>
    <row r="2" spans="1:15">
      <c r="A2" s="78" t="s">
        <v>102</v>
      </c>
      <c r="B2" s="79">
        <f ca="1">MIN(C5:C12)-10</f>
        <v>63</v>
      </c>
    </row>
    <row r="4" spans="1:15" s="80" customFormat="1" ht="12">
      <c r="B4" s="81" t="s">
        <v>103</v>
      </c>
      <c r="C4" s="82" t="s">
        <v>104</v>
      </c>
      <c r="D4" s="80" t="s">
        <v>105</v>
      </c>
      <c r="E4" s="80" t="s">
        <v>106</v>
      </c>
      <c r="F4" s="80" t="s">
        <v>107</v>
      </c>
      <c r="G4" s="80" t="s">
        <v>108</v>
      </c>
      <c r="H4" s="80" t="s">
        <v>109</v>
      </c>
      <c r="J4" s="80" t="s">
        <v>110</v>
      </c>
      <c r="K4" s="80" t="s">
        <v>111</v>
      </c>
      <c r="L4" s="80" t="s">
        <v>56</v>
      </c>
      <c r="M4" s="80" t="s">
        <v>112</v>
      </c>
      <c r="N4" s="80" t="s">
        <v>113</v>
      </c>
      <c r="O4" s="80" t="s">
        <v>114</v>
      </c>
    </row>
    <row r="5" spans="1:15" s="80" customFormat="1" ht="12">
      <c r="A5" s="83"/>
      <c r="B5" s="89" t="str">
        <f>'Valuation Model'!I2</f>
        <v>-4% | 36% | 5%</v>
      </c>
      <c r="C5" s="90">
        <f ca="1">'Valuation Model'!K2</f>
        <v>73</v>
      </c>
      <c r="D5" s="85">
        <f t="shared" ref="D5:D12" ca="1" si="0">IF(ABS(INDEX($K$6:$K$55,MATCH(C5,$K$6:$K$55,1)+IF(C5&gt;=MAX($K$6:$K$55),0,1),1)-C5)&lt;ABS(INDEX($K$6:$K$55,MATCH(C5,$K$6:$K$55,1))-C5),INDEX($K$6:$K$55,MATCH(C5,$K$6:$K$55,1)+IF(C5&gt;=MAX($K$6:$K$55),0,1),1),INDEX($K$6:$K$55,MATCH(C5,$K$6:$K$55,1)))</f>
        <v>74.88000000000001</v>
      </c>
      <c r="E5" s="86">
        <f>IF(H5="N",5%/COUNTIF('Valuation Model'!$L$2:$L$9,"No"),IF(G5&lt;&gt;"Y",50%/(COUNTIF('Valuation Model'!$L$2:$L$9,"Yes")-COUNTIF(G$5:G$12,"Y")),45%/(COUNTIF(G$5:G$12,"Y"))))</f>
        <v>7.1428571428571425E-2</v>
      </c>
      <c r="F5" s="80" t="s">
        <v>51</v>
      </c>
      <c r="G5" s="80" t="str">
        <f>IF(LEFT('Valuation Model'!L2,1)="M","Y","")</f>
        <v/>
      </c>
      <c r="H5" s="80" t="str">
        <f>IF(LEFT('Valuation Model'!L2,1)="M","Y",LEFT('Valuation Model'!L2,1))</f>
        <v>Y</v>
      </c>
      <c r="J5" s="87">
        <v>0</v>
      </c>
      <c r="K5" s="85">
        <f t="shared" ref="K5:K55" ca="1" si="1">$B$1*J5</f>
        <v>0</v>
      </c>
      <c r="L5" s="88" t="str">
        <f t="shared" ref="L5:L55" ca="1" si="2">IFERROR(IF(VLOOKUP(K5,$D$5:$F$16,3,FALSE)="Scenario",IF(VLOOKUP(K5,$D$5:$H$16,5,FALSE)="Y",VLOOKUP(K5,$D$5:$E$16,2,0),""),IF(VLOOKUP(K5,$D$5:$F$16,3,FALSE)&lt;&gt;"Scenario","")),"")</f>
        <v/>
      </c>
      <c r="M5" s="86" t="str">
        <f t="shared" ref="M5:M55" ca="1" si="3">IFERROR(IF(VLOOKUP(K5,$D$5:$F$16,3,FALSE)="Scenario",IF(VLOOKUP(K5,$D$5:$H$16,5,FALSE)="N",VLOOKUP(K5,$D$5:$E$16,2,0),""),IF(VLOOKUP(K5,$D$5:$F$16,3,FALSE)&lt;&gt;"Scenario","")),"")</f>
        <v/>
      </c>
      <c r="N5" s="85">
        <f ca="1">LN('Histogram Data'!K5+0.01)-LN(price)</f>
        <v>-8.9618790126776826</v>
      </c>
      <c r="O5" s="85">
        <f ca="1">_xlfn.NORM.DIST(N5,0+0.03^3,AVERAGE('Valuation Model'!$K$22:$L$22),FALSE)/scaling</f>
        <v>1.0758108939362786E-273</v>
      </c>
    </row>
    <row r="6" spans="1:15" s="80" customFormat="1" ht="12">
      <c r="A6" s="83"/>
      <c r="B6" s="89" t="str">
        <f>'Valuation Model'!I3</f>
        <v>-4% | 36% | 5%</v>
      </c>
      <c r="C6" s="90">
        <f ca="1">'Valuation Model'!K3</f>
        <v>73</v>
      </c>
      <c r="D6" s="85">
        <f t="shared" ca="1" si="0"/>
        <v>74.88000000000001</v>
      </c>
      <c r="E6" s="86">
        <f>IF(H6="N",5%/COUNTIF('Valuation Model'!$L$2:$L$9,"No"),IF(G6&lt;&gt;"Y",50%/(COUNTIF('Valuation Model'!$L$2:$L$9,"Yes")-COUNTIF(G$5:G$12,"Y")),45%/(COUNTIF(G$5:G$12,"Y"))))</f>
        <v>7.1428571428571425E-2</v>
      </c>
      <c r="F6" s="80" t="s">
        <v>51</v>
      </c>
      <c r="G6" s="80" t="str">
        <f>IF(LEFT('Valuation Model'!L6,1)="M","Y","")</f>
        <v/>
      </c>
      <c r="H6" s="80" t="str">
        <f>IF(LEFT('Valuation Model'!L3,1)="M","Y",LEFT('Valuation Model'!L3,1))</f>
        <v>Y</v>
      </c>
      <c r="J6" s="87">
        <v>0.02</v>
      </c>
      <c r="K6" s="85">
        <f t="shared" ca="1" si="1"/>
        <v>4.16</v>
      </c>
      <c r="L6" s="88" t="str">
        <f t="shared" ca="1" si="2"/>
        <v/>
      </c>
      <c r="M6" s="86" t="str">
        <f t="shared" ca="1" si="3"/>
        <v/>
      </c>
      <c r="N6" s="85">
        <f ca="1">LN('Histogram Data'!K6+0.01)-LN(price)</f>
        <v>-2.9287927908788816</v>
      </c>
      <c r="O6" s="85">
        <f ca="1">_xlfn.NORM.DIST(N6,0+0.03^3,AVERAGE('Valuation Model'!$K$22:$L$22),FALSE)/scaling</f>
        <v>2.5029103189940634E-30</v>
      </c>
    </row>
    <row r="7" spans="1:15" s="80" customFormat="1" ht="12">
      <c r="A7" s="83"/>
      <c r="B7" s="89" t="str">
        <f>'Valuation Model'!I6</f>
        <v>10% | 36% | 5%</v>
      </c>
      <c r="C7" s="90">
        <f ca="1">'Valuation Model'!K6</f>
        <v>133</v>
      </c>
      <c r="D7" s="85">
        <f t="shared" ca="1" si="0"/>
        <v>133.12000000000006</v>
      </c>
      <c r="E7" s="86">
        <f>IF(H7="N",5%/COUNTIF('Valuation Model'!$L$2:$L$9,"No"),IF(G7&lt;&gt;"Y",50%/(COUNTIF('Valuation Model'!$L$2:$L$9,"Yes")-COUNTIF(G$5:G$12,"Y")),45%/(COUNTIF(G$5:G$12,"Y"))))</f>
        <v>7.1428571428571425E-2</v>
      </c>
      <c r="F7" s="80" t="s">
        <v>51</v>
      </c>
      <c r="G7" s="80" t="str">
        <f>IF(LEFT('Valuation Model'!L3,1)="M","Y","")</f>
        <v/>
      </c>
      <c r="H7" s="80" t="str">
        <f>IF(LEFT('Valuation Model'!L6,1)="M","Y",LEFT('Valuation Model'!L6,1))</f>
        <v>Y</v>
      </c>
      <c r="J7" s="87">
        <f>J6+2%</f>
        <v>0.04</v>
      </c>
      <c r="K7" s="85">
        <f t="shared" ca="1" si="1"/>
        <v>8.32</v>
      </c>
      <c r="L7" s="88" t="str">
        <f t="shared" ca="1" si="2"/>
        <v/>
      </c>
      <c r="M7" s="86" t="str">
        <f t="shared" ca="1" si="3"/>
        <v/>
      </c>
      <c r="N7" s="85">
        <f ca="1">LN('Histogram Data'!K7+0.01)-LN(price)</f>
        <v>-2.2368453705108404</v>
      </c>
      <c r="O7" s="85">
        <f ca="1">_xlfn.NORM.DIST(N7,0+0.03^3,AVERAGE('Valuation Model'!$K$22:$L$22),FALSE)/scaling</f>
        <v>3.3448035829476491E-18</v>
      </c>
    </row>
    <row r="8" spans="1:15" s="80" customFormat="1" ht="12">
      <c r="A8" s="83"/>
      <c r="B8" s="89" t="str">
        <f>'Valuation Model'!I7</f>
        <v>10% | 36% | 5%</v>
      </c>
      <c r="C8" s="90">
        <f ca="1">'Valuation Model'!K7</f>
        <v>133</v>
      </c>
      <c r="D8" s="85">
        <f t="shared" ca="1" si="0"/>
        <v>133.12000000000006</v>
      </c>
      <c r="E8" s="86">
        <f>IF(H8="N",5%/COUNTIF('Valuation Model'!$L$2:$L$9,"No"),IF(G8&lt;&gt;"Y",50%/(COUNTIF('Valuation Model'!$L$2:$L$9,"Yes")-COUNTIF(G$5:G$12,"Y")),45%/(COUNTIF(G$5:G$12,"Y"))))</f>
        <v>7.1428571428571425E-2</v>
      </c>
      <c r="F8" s="80" t="s">
        <v>51</v>
      </c>
      <c r="G8" s="80" t="str">
        <f>IF(LEFT('Valuation Model'!L7,1)="M","Y","")</f>
        <v/>
      </c>
      <c r="H8" s="80" t="str">
        <f>IF(LEFT('Valuation Model'!L7,1)="M","Y",LEFT('Valuation Model'!L7,1))</f>
        <v>Y</v>
      </c>
      <c r="J8" s="87">
        <f t="shared" ref="J8:J55" si="4">J7+2%</f>
        <v>0.06</v>
      </c>
      <c r="K8" s="85">
        <f t="shared" ca="1" si="1"/>
        <v>12.48</v>
      </c>
      <c r="L8" s="88" t="str">
        <f t="shared" ca="1" si="2"/>
        <v/>
      </c>
      <c r="M8" s="86" t="str">
        <f t="shared" ca="1" si="3"/>
        <v/>
      </c>
      <c r="N8" s="85">
        <f ca="1">LN('Histogram Data'!K8+0.01)-LN(price)</f>
        <v>-1.8317805025521054</v>
      </c>
      <c r="O8" s="85">
        <f ca="1">_xlfn.NORM.DIST(N8,0+0.03^3,AVERAGE('Valuation Model'!$K$22:$L$22),FALSE)/scaling</f>
        <v>1.3043520122677189E-12</v>
      </c>
    </row>
    <row r="9" spans="1:15" s="80" customFormat="1" ht="12">
      <c r="A9" s="83"/>
      <c r="B9" s="89" t="str">
        <f>'Valuation Model'!I4</f>
        <v>-4% | 50% | 5%</v>
      </c>
      <c r="C9" s="90">
        <f ca="1">'Valuation Model'!K4</f>
        <v>109</v>
      </c>
      <c r="D9" s="85">
        <f t="shared" ca="1" si="0"/>
        <v>108.16000000000003</v>
      </c>
      <c r="E9" s="86">
        <f>IF(H9="N",5%/COUNTIF('Valuation Model'!$L$2:$L$9,"No"),IF(G9&lt;&gt;"Y",50%/(COUNTIF('Valuation Model'!$L$2:$L$9,"Yes")-COUNTIF(G$5:G$12,"Y")),45%/(COUNTIF(G$5:G$12,"Y"))))</f>
        <v>7.1428571428571425E-2</v>
      </c>
      <c r="F9" s="80" t="s">
        <v>51</v>
      </c>
      <c r="G9" s="80" t="str">
        <f>IF(LEFT('Valuation Model'!L4,1)="M","Y","")</f>
        <v/>
      </c>
      <c r="H9" s="80" t="str">
        <f>IF(LEFT('Valuation Model'!L4,1)="M","Y",LEFT('Valuation Model'!L4,1))</f>
        <v>Y</v>
      </c>
      <c r="J9" s="87">
        <f t="shared" si="4"/>
        <v>0.08</v>
      </c>
      <c r="K9" s="85">
        <f t="shared" ca="1" si="1"/>
        <v>16.64</v>
      </c>
      <c r="L9" s="88" t="str">
        <f t="shared" ca="1" si="2"/>
        <v/>
      </c>
      <c r="M9" s="86" t="str">
        <f t="shared" ca="1" si="3"/>
        <v/>
      </c>
      <c r="N9" s="85">
        <f ca="1">LN('Histogram Data'!K9+0.01)-LN(price)</f>
        <v>-1.5442986102631386</v>
      </c>
      <c r="O9" s="85">
        <f ca="1">_xlfn.NORM.DIST(N9,0+0.03^3,AVERAGE('Valuation Model'!$K$22:$L$22),FALSE)/scaling</f>
        <v>2.5587498831940371E-9</v>
      </c>
    </row>
    <row r="10" spans="1:15" s="80" customFormat="1" ht="12">
      <c r="A10" s="83"/>
      <c r="B10" s="89" t="str">
        <f>'Valuation Model'!I5</f>
        <v>-4% | 50% | 5%</v>
      </c>
      <c r="C10" s="90">
        <f ca="1">'Valuation Model'!K5</f>
        <v>109</v>
      </c>
      <c r="D10" s="85">
        <f t="shared" ca="1" si="0"/>
        <v>108.16000000000003</v>
      </c>
      <c r="E10" s="86">
        <f>IF(H10="N",5%/COUNTIF('Valuation Model'!$L$2:$L$9,"No"),IF(G10&lt;&gt;"Y",50%/(COUNTIF('Valuation Model'!$L$2:$L$9,"Yes")-COUNTIF(G$5:G$12,"Y")),45%/(COUNTIF(G$5:G$12,"Y"))))</f>
        <v>7.1428571428571425E-2</v>
      </c>
      <c r="F10" s="80" t="s">
        <v>51</v>
      </c>
      <c r="G10" s="80" t="str">
        <f>IF(LEFT('Valuation Model'!L8,1)="M","Y","")</f>
        <v/>
      </c>
      <c r="H10" s="80" t="str">
        <f>IF(LEFT('Valuation Model'!L5,1)="M","Y",LEFT('Valuation Model'!L5,1))</f>
        <v>Y</v>
      </c>
      <c r="J10" s="87">
        <f t="shared" si="4"/>
        <v>0.1</v>
      </c>
      <c r="K10" s="85">
        <f t="shared" ca="1" si="1"/>
        <v>20.8</v>
      </c>
      <c r="L10" s="88" t="str">
        <f t="shared" ca="1" si="2"/>
        <v/>
      </c>
      <c r="M10" s="86" t="str">
        <f t="shared" ca="1" si="3"/>
        <v/>
      </c>
      <c r="N10" s="85">
        <f ca="1">LN('Histogram Data'!K10+0.01)-LN(price)</f>
        <v>-1.3212751862840486</v>
      </c>
      <c r="O10" s="85">
        <f ca="1">_xlfn.NORM.DIST(N10,0+0.03^3,AVERAGE('Valuation Model'!$K$22:$L$22),FALSE)/scaling</f>
        <v>3.7683299632049422E-7</v>
      </c>
    </row>
    <row r="11" spans="1:15" s="80" customFormat="1" ht="12">
      <c r="A11" s="83"/>
      <c r="B11" s="89" t="str">
        <f>'Valuation Model'!I8</f>
        <v>10% | 50% | 5%</v>
      </c>
      <c r="C11" s="90">
        <f ca="1">'Valuation Model'!K8</f>
        <v>198</v>
      </c>
      <c r="D11" s="85">
        <f t="shared" ca="1" si="0"/>
        <v>199.68000000000012</v>
      </c>
      <c r="E11" s="86">
        <f>IF(H11="N",5%/COUNTIF('Valuation Model'!$L$2:$L$9,"No"),IF(G11&lt;&gt;"Y",50%/(COUNTIF('Valuation Model'!$L$2:$L$9,"Yes")-COUNTIF(G$5:G$12,"Y")),45%/(COUNTIF(G$5:G$12,"Y"))))</f>
        <v>7.1428571428571425E-2</v>
      </c>
      <c r="F11" s="80" t="s">
        <v>51</v>
      </c>
      <c r="G11" s="80" t="str">
        <f>IF(LEFT('Valuation Model'!L5,1)="M","Y","")</f>
        <v/>
      </c>
      <c r="H11" s="80" t="str">
        <f>IF(LEFT('Valuation Model'!L8,1)="M","Y",LEFT('Valuation Model'!L8,1))</f>
        <v>Y</v>
      </c>
      <c r="J11" s="87">
        <f t="shared" si="4"/>
        <v>0.12000000000000001</v>
      </c>
      <c r="K11" s="85">
        <f t="shared" ca="1" si="1"/>
        <v>24.96</v>
      </c>
      <c r="L11" s="88" t="str">
        <f t="shared" ca="1" si="2"/>
        <v/>
      </c>
      <c r="M11" s="86" t="str">
        <f t="shared" ca="1" si="3"/>
        <v/>
      </c>
      <c r="N11" s="85">
        <f ca="1">LN('Histogram Data'!K11+0.01)-LN(price)</f>
        <v>-1.1390337223979099</v>
      </c>
      <c r="O11" s="85">
        <f ca="1">_xlfn.NORM.DIST(N11,0+0.03^3,AVERAGE('Valuation Model'!$K$22:$L$22),FALSE)/scaling</f>
        <v>1.2509947443581646E-5</v>
      </c>
    </row>
    <row r="12" spans="1:15" s="80" customFormat="1" ht="12">
      <c r="A12" s="83"/>
      <c r="B12" s="89" t="str">
        <f>'Valuation Model'!I9</f>
        <v>10% | 50% | 5%</v>
      </c>
      <c r="C12" s="90">
        <f ca="1">'Valuation Model'!K9</f>
        <v>198</v>
      </c>
      <c r="D12" s="85">
        <f t="shared" ca="1" si="0"/>
        <v>199.68000000000012</v>
      </c>
      <c r="E12" s="86">
        <f>IF(H12="N",5%/COUNTIF('Valuation Model'!$L$2:$L$9,"No"),IF(G12&lt;&gt;"Y",50%/(COUNTIF('Valuation Model'!$L$2:$L$9,"Yes")-COUNTIF(G$5:G$12,"Y")),45%/(COUNTIF(G$5:G$12,"Y"))))</f>
        <v>0.05</v>
      </c>
      <c r="F12" s="80" t="s">
        <v>51</v>
      </c>
      <c r="G12" s="80" t="str">
        <f>IF(LEFT('Valuation Model'!L9,1)="M","Y","")</f>
        <v/>
      </c>
      <c r="H12" s="80" t="str">
        <f>IF(LEFT('Valuation Model'!L9,1)="M","Y",LEFT('Valuation Model'!L9,1))</f>
        <v>N</v>
      </c>
      <c r="J12" s="87">
        <f t="shared" si="4"/>
        <v>0.14000000000000001</v>
      </c>
      <c r="K12" s="85">
        <f t="shared" ca="1" si="1"/>
        <v>29.120000000000005</v>
      </c>
      <c r="L12" s="88" t="str">
        <f t="shared" ca="1" si="2"/>
        <v/>
      </c>
      <c r="M12" s="86" t="str">
        <f t="shared" ca="1" si="3"/>
        <v/>
      </c>
      <c r="N12" s="85">
        <f ca="1">LN('Histogram Data'!K12+0.01)-LN(price)</f>
        <v>-0.98494025571824828</v>
      </c>
      <c r="O12" s="85">
        <f ca="1">_xlfn.NORM.DIST(N12,0+0.03^3,AVERAGE('Valuation Model'!$K$22:$L$22),FALSE)/scaling</f>
        <v>1.6128721777549819E-4</v>
      </c>
    </row>
    <row r="13" spans="1:15" s="80" customFormat="1" ht="12">
      <c r="A13" s="83"/>
      <c r="J13" s="87">
        <f t="shared" si="4"/>
        <v>0.16</v>
      </c>
      <c r="K13" s="85">
        <f t="shared" ca="1" si="1"/>
        <v>33.28</v>
      </c>
      <c r="L13" s="88" t="str">
        <f t="shared" ca="1" si="2"/>
        <v/>
      </c>
      <c r="M13" s="86" t="str">
        <f t="shared" ca="1" si="3"/>
        <v/>
      </c>
      <c r="N13" s="85">
        <f ca="1">LN('Histogram Data'!K13+0.01)-LN(price)</f>
        <v>-0.85145177510265802</v>
      </c>
      <c r="O13" s="85">
        <f ca="1">_xlfn.NORM.DIST(N13,0+0.03^3,AVERAGE('Valuation Model'!$K$22:$L$22),FALSE)/scaling</f>
        <v>1.0945602911917858E-3</v>
      </c>
    </row>
    <row r="14" spans="1:15" s="80" customFormat="1" ht="12">
      <c r="A14" s="83"/>
      <c r="J14" s="87">
        <f t="shared" si="4"/>
        <v>0.18</v>
      </c>
      <c r="K14" s="85">
        <f t="shared" ca="1" si="1"/>
        <v>37.44</v>
      </c>
      <c r="L14" s="88" t="str">
        <f t="shared" ca="1" si="2"/>
        <v/>
      </c>
      <c r="M14" s="86" t="str">
        <f t="shared" ca="1" si="3"/>
        <v/>
      </c>
      <c r="N14" s="85">
        <f ca="1">LN('Histogram Data'!K14+0.01)-LN(price)</f>
        <v>-0.73370211672636332</v>
      </c>
      <c r="O14" s="85">
        <f ca="1">_xlfn.NORM.DIST(N14,0+0.03^3,AVERAGE('Valuation Model'!$K$22:$L$22),FALSE)/scaling</f>
        <v>4.7039889801492527E-3</v>
      </c>
    </row>
    <row r="15" spans="1:15" s="80" customFormat="1" ht="12">
      <c r="A15" s="83"/>
      <c r="J15" s="87">
        <f t="shared" si="4"/>
        <v>0.19999999999999998</v>
      </c>
      <c r="K15" s="85">
        <f t="shared" ca="1" si="1"/>
        <v>41.599999999999994</v>
      </c>
      <c r="L15" s="88" t="str">
        <f t="shared" ca="1" si="2"/>
        <v/>
      </c>
      <c r="M15" s="86" t="str">
        <f t="shared" ca="1" si="3"/>
        <v/>
      </c>
      <c r="N15" s="85">
        <f ca="1">LN('Histogram Data'!K15+0.01)-LN(price)</f>
        <v>-0.62836830369474184</v>
      </c>
      <c r="O15" s="85">
        <f ca="1">_xlfn.NORM.DIST(N15,0+0.03^3,AVERAGE('Valuation Model'!$K$22:$L$22),FALSE)/scaling</f>
        <v>1.4428035926927745E-2</v>
      </c>
    </row>
    <row r="16" spans="1:15" s="80" customFormat="1" ht="12">
      <c r="A16" s="83"/>
      <c r="C16" s="84"/>
      <c r="D16" s="85"/>
      <c r="E16" s="86"/>
      <c r="J16" s="87">
        <f t="shared" si="4"/>
        <v>0.21999999999999997</v>
      </c>
      <c r="K16" s="85">
        <f t="shared" ca="1" si="1"/>
        <v>45.759999999999991</v>
      </c>
      <c r="L16" s="88" t="str">
        <f t="shared" ca="1" si="2"/>
        <v/>
      </c>
      <c r="M16" s="86" t="str">
        <f t="shared" ca="1" si="3"/>
        <v/>
      </c>
      <c r="N16" s="85">
        <f ca="1">LN('Histogram Data'!K16+0.01)-LN(price)</f>
        <v>-0.53307997202404112</v>
      </c>
      <c r="O16" s="85">
        <f ca="1">_xlfn.NORM.DIST(N16,0+0.03^3,AVERAGE('Valuation Model'!$K$22:$L$22),FALSE)/scaling</f>
        <v>3.4251163543322541E-2</v>
      </c>
    </row>
    <row r="17" spans="4:15" s="80" customFormat="1" ht="12">
      <c r="J17" s="87">
        <f t="shared" si="4"/>
        <v>0.23999999999999996</v>
      </c>
      <c r="K17" s="85">
        <f t="shared" ca="1" si="1"/>
        <v>49.919999999999995</v>
      </c>
      <c r="L17" s="88" t="str">
        <f t="shared" ca="1" si="2"/>
        <v/>
      </c>
      <c r="M17" s="86" t="str">
        <f t="shared" ca="1" si="3"/>
        <v/>
      </c>
      <c r="N17" s="85">
        <f ca="1">LN('Histogram Data'!K17+0.01)-LN(price)</f>
        <v>-0.44608680217707386</v>
      </c>
      <c r="O17" s="85">
        <f ca="1">_xlfn.NORM.DIST(N17,0+0.03^3,AVERAGE('Valuation Model'!$K$22:$L$22),FALSE)/scaling</f>
        <v>6.6628927489682077E-2</v>
      </c>
    </row>
    <row r="18" spans="4:15" s="80" customFormat="1" ht="12">
      <c r="D18" s="87"/>
      <c r="J18" s="87">
        <f t="shared" si="4"/>
        <v>0.25999999999999995</v>
      </c>
      <c r="K18" s="85">
        <f t="shared" ca="1" si="1"/>
        <v>54.079999999999991</v>
      </c>
      <c r="L18" s="88" t="str">
        <f t="shared" ca="1" si="2"/>
        <v/>
      </c>
      <c r="M18" s="86" t="str">
        <f t="shared" ca="1" si="3"/>
        <v/>
      </c>
      <c r="N18" s="85">
        <f ca="1">LN('Histogram Data'!K18+0.01)-LN(price)</f>
        <v>-0.36605950080625638</v>
      </c>
      <c r="O18" s="85">
        <f ca="1">_xlfn.NORM.DIST(N18,0+0.03^3,AVERAGE('Valuation Model'!$K$22:$L$22),FALSE)/scaling</f>
        <v>0.11070465129859741</v>
      </c>
    </row>
    <row r="19" spans="4:15" s="80" customFormat="1" ht="12">
      <c r="D19" s="91"/>
      <c r="J19" s="87">
        <f t="shared" si="4"/>
        <v>0.27999999999999997</v>
      </c>
      <c r="K19" s="85">
        <f t="shared" ca="1" si="1"/>
        <v>58.239999999999995</v>
      </c>
      <c r="L19" s="88" t="str">
        <f t="shared" ca="1" si="2"/>
        <v/>
      </c>
      <c r="M19" s="86" t="str">
        <f t="shared" ca="1" si="3"/>
        <v/>
      </c>
      <c r="N19" s="85">
        <f ca="1">LN('Histogram Data'!K19+0.01)-LN(price)</f>
        <v>-0.29196473424378144</v>
      </c>
      <c r="O19" s="85">
        <f ca="1">_xlfn.NORM.DIST(N19,0+0.03^3,AVERAGE('Valuation Model'!$K$22:$L$22),FALSE)/scaling</f>
        <v>0.16202505616075402</v>
      </c>
    </row>
    <row r="20" spans="4:15" s="80" customFormat="1" ht="12">
      <c r="J20" s="87">
        <f t="shared" si="4"/>
        <v>0.3</v>
      </c>
      <c r="K20" s="85">
        <f t="shared" ca="1" si="1"/>
        <v>62.4</v>
      </c>
      <c r="L20" s="88" t="str">
        <f t="shared" ca="1" si="2"/>
        <v/>
      </c>
      <c r="M20" s="86" t="str">
        <f t="shared" ca="1" si="3"/>
        <v/>
      </c>
      <c r="N20" s="85">
        <f ca="1">LN('Histogram Data'!K20+0.01)-LN(price)</f>
        <v>-0.2229833077436405</v>
      </c>
      <c r="O20" s="85">
        <f ca="1">_xlfn.NORM.DIST(N20,0+0.03^3,AVERAGE('Valuation Model'!$K$22:$L$22),FALSE)/scaling</f>
        <v>0.21384587077389594</v>
      </c>
    </row>
    <row r="21" spans="4:15" s="80" customFormat="1" ht="12">
      <c r="J21" s="87">
        <f t="shared" si="4"/>
        <v>0.32</v>
      </c>
      <c r="K21" s="85">
        <f t="shared" ca="1" si="1"/>
        <v>66.56</v>
      </c>
      <c r="L21" s="88" t="str">
        <f t="shared" ca="1" si="2"/>
        <v/>
      </c>
      <c r="M21" s="86" t="str">
        <f t="shared" ca="1" si="3"/>
        <v/>
      </c>
      <c r="N21" s="85">
        <f ca="1">LN('Histogram Data'!K21+0.01)-LN(price)</f>
        <v>-0.15845480107697973</v>
      </c>
      <c r="O21" s="85">
        <f ca="1">_xlfn.NORM.DIST(N21,0+0.03^3,AVERAGE('Valuation Model'!$K$22:$L$22),FALSE)/scaling</f>
        <v>0.25918697269906604</v>
      </c>
    </row>
    <row r="22" spans="4:15" s="80" customFormat="1" ht="12">
      <c r="J22" s="87">
        <f t="shared" si="4"/>
        <v>0.34</v>
      </c>
      <c r="K22" s="85">
        <f t="shared" ca="1" si="1"/>
        <v>70.72</v>
      </c>
      <c r="L22" s="88" t="str">
        <f t="shared" ca="1" si="2"/>
        <v/>
      </c>
      <c r="M22" s="86" t="str">
        <f t="shared" ca="1" si="3"/>
        <v/>
      </c>
      <c r="N22" s="85">
        <f ca="1">LN('Histogram Data'!K22+0.01)-LN(price)</f>
        <v>-9.7839015641692839E-2</v>
      </c>
      <c r="O22" s="85">
        <f ca="1">_xlfn.NORM.DIST(N22,0+0.03^3,AVERAGE('Valuation Model'!$K$22:$L$22),FALSE)/scaling</f>
        <v>0.29263582499758573</v>
      </c>
    </row>
    <row r="23" spans="4:15" s="80" customFormat="1" ht="12">
      <c r="J23" s="87">
        <f t="shared" si="4"/>
        <v>0.36000000000000004</v>
      </c>
      <c r="K23" s="85">
        <f t="shared" ca="1" si="1"/>
        <v>74.88000000000001</v>
      </c>
      <c r="L23" s="88">
        <f t="shared" ca="1" si="2"/>
        <v>7.1428571428571425E-2</v>
      </c>
      <c r="M23" s="86" t="str">
        <f t="shared" ca="1" si="3"/>
        <v/>
      </c>
      <c r="N23" s="85">
        <f ca="1">LN('Histogram Data'!K23+0.01)-LN(price)</f>
        <v>-4.0688456428315867E-2</v>
      </c>
      <c r="O23" s="85">
        <f ca="1">_xlfn.NORM.DIST(N23,0+0.03^3,AVERAGE('Valuation Model'!$K$22:$L$22),FALSE)/scaling</f>
        <v>0.31131189432698486</v>
      </c>
    </row>
    <row r="24" spans="4:15" s="80" customFormat="1" ht="12">
      <c r="J24" s="87">
        <f t="shared" si="4"/>
        <v>0.38000000000000006</v>
      </c>
      <c r="K24" s="85">
        <f t="shared" ca="1" si="1"/>
        <v>79.040000000000006</v>
      </c>
      <c r="L24" s="88" t="str">
        <f t="shared" ca="1" si="2"/>
        <v/>
      </c>
      <c r="M24" s="86" t="str">
        <f t="shared" ca="1" si="3"/>
        <v/>
      </c>
      <c r="N24" s="85">
        <f ca="1">LN('Histogram Data'!K24+0.01)-LN(price)</f>
        <v>1.3371736965889447E-2</v>
      </c>
      <c r="O24" s="85">
        <f ca="1">_xlfn.NORM.DIST(N24,0+0.03^3,AVERAGE('Valuation Model'!$K$22:$L$22),FALSE)/scaling</f>
        <v>0.31493099569912048</v>
      </c>
    </row>
    <row r="25" spans="4:15" s="80" customFormat="1" ht="12">
      <c r="J25" s="87">
        <f t="shared" si="4"/>
        <v>0.40000000000000008</v>
      </c>
      <c r="K25" s="85">
        <f t="shared" ca="1" si="1"/>
        <v>83.200000000000017</v>
      </c>
      <c r="L25" s="88" t="str">
        <f t="shared" ca="1" si="2"/>
        <v/>
      </c>
      <c r="M25" s="86" t="str">
        <f t="shared" ca="1" si="3"/>
        <v/>
      </c>
      <c r="N25" s="85">
        <f ca="1">LN('Histogram Data'!K25+0.01)-LN(price)</f>
        <v>6.4658706222747497E-2</v>
      </c>
      <c r="O25" s="85">
        <f ca="1">_xlfn.NORM.DIST(N25,0+0.03^3,AVERAGE('Valuation Model'!$K$22:$L$22),FALSE)/scaling</f>
        <v>0.30524489486208772</v>
      </c>
    </row>
    <row r="26" spans="4:15" s="80" customFormat="1" ht="12">
      <c r="J26" s="87">
        <f t="shared" si="4"/>
        <v>0.4200000000000001</v>
      </c>
      <c r="K26" s="85">
        <f t="shared" ca="1" si="1"/>
        <v>87.360000000000014</v>
      </c>
      <c r="L26" s="88" t="str">
        <f t="shared" ca="1" si="2"/>
        <v/>
      </c>
      <c r="M26" s="86" t="str">
        <f t="shared" ca="1" si="3"/>
        <v/>
      </c>
      <c r="N26" s="85">
        <f ca="1">LN('Histogram Data'!K26+0.01)-LN(price)</f>
        <v>0.11344314762041208</v>
      </c>
      <c r="O26" s="85">
        <f ca="1">_xlfn.NORM.DIST(N26,0+0.03^3,AVERAGE('Valuation Model'!$K$22:$L$22),FALSE)/scaling</f>
        <v>0.28522114520586289</v>
      </c>
    </row>
    <row r="27" spans="4:15" s="80" customFormat="1" ht="12">
      <c r="J27" s="87">
        <f t="shared" si="4"/>
        <v>0.44000000000000011</v>
      </c>
      <c r="K27" s="85">
        <f t="shared" ca="1" si="1"/>
        <v>91.520000000000024</v>
      </c>
      <c r="L27" s="88" t="str">
        <f t="shared" ca="1" si="2"/>
        <v/>
      </c>
      <c r="M27" s="86" t="str">
        <f t="shared" ca="1" si="3"/>
        <v/>
      </c>
      <c r="N27" s="85">
        <f ca="1">LN('Histogram Data'!K27+0.01)-LN(price)</f>
        <v>0.15995796070709645</v>
      </c>
      <c r="O27" s="85">
        <f ca="1">_xlfn.NORM.DIST(N27,0+0.03^3,AVERAGE('Valuation Model'!$K$22:$L$22),FALSE)/scaling</f>
        <v>0.25825443506225482</v>
      </c>
    </row>
    <row r="28" spans="4:15" s="80" customFormat="1" ht="12">
      <c r="J28" s="87">
        <f t="shared" si="4"/>
        <v>0.46000000000000013</v>
      </c>
      <c r="K28" s="85">
        <f t="shared" ca="1" si="1"/>
        <v>95.680000000000021</v>
      </c>
      <c r="L28" s="88" t="str">
        <f t="shared" ca="1" si="2"/>
        <v/>
      </c>
      <c r="M28" s="86" t="str">
        <f t="shared" ca="1" si="3"/>
        <v/>
      </c>
      <c r="N28" s="85">
        <f ca="1">LN('Histogram Data'!K28+0.01)-LN(price)</f>
        <v>0.20440497310158001</v>
      </c>
      <c r="O28" s="85">
        <f ca="1">_xlfn.NORM.DIST(N28,0+0.03^3,AVERAGE('Valuation Model'!$K$22:$L$22),FALSE)/scaling</f>
        <v>0.2275703911190548</v>
      </c>
    </row>
    <row r="29" spans="4:15" s="80" customFormat="1" ht="12">
      <c r="J29" s="87">
        <f t="shared" si="4"/>
        <v>0.48000000000000015</v>
      </c>
      <c r="K29" s="85">
        <f t="shared" ca="1" si="1"/>
        <v>99.840000000000032</v>
      </c>
      <c r="L29" s="88" t="str">
        <f t="shared" ca="1" si="2"/>
        <v/>
      </c>
      <c r="M29" s="86" t="str">
        <f t="shared" ca="1" si="3"/>
        <v/>
      </c>
      <c r="N29" s="85">
        <f ca="1">LN('Histogram Data'!K29+0.01)-LN(price)</f>
        <v>0.24696023317223315</v>
      </c>
      <c r="O29" s="85">
        <f ca="1">_xlfn.NORM.DIST(N29,0+0.03^3,AVERAGE('Valuation Model'!$K$22:$L$22),FALSE)/scaling</f>
        <v>0.19586711318532057</v>
      </c>
    </row>
    <row r="30" spans="4:15" s="80" customFormat="1" ht="12">
      <c r="J30" s="87">
        <f t="shared" si="4"/>
        <v>0.50000000000000011</v>
      </c>
      <c r="K30" s="85">
        <f t="shared" ca="1" si="1"/>
        <v>104.00000000000003</v>
      </c>
      <c r="L30" s="88" t="str">
        <f t="shared" ca="1" si="2"/>
        <v/>
      </c>
      <c r="M30" s="86" t="str">
        <f t="shared" ca="1" si="3"/>
        <v/>
      </c>
      <c r="N30" s="85">
        <f ca="1">LN('Histogram Data'!K30+0.01)-LN(price)</f>
        <v>0.28777822167545075</v>
      </c>
      <c r="O30" s="85">
        <f ca="1">_xlfn.NORM.DIST(N30,0+0.03^3,AVERAGE('Valuation Model'!$K$22:$L$22),FALSE)/scaling</f>
        <v>0.16516658941546247</v>
      </c>
    </row>
    <row r="31" spans="4:15" s="80" customFormat="1" ht="12">
      <c r="J31" s="87">
        <f t="shared" si="4"/>
        <v>0.52000000000000013</v>
      </c>
      <c r="K31" s="85">
        <f t="shared" ca="1" si="1"/>
        <v>108.16000000000003</v>
      </c>
      <c r="L31" s="88">
        <f t="shared" ca="1" si="2"/>
        <v>7.1428571428571425E-2</v>
      </c>
      <c r="M31" s="86" t="str">
        <f t="shared" ca="1" si="3"/>
        <v/>
      </c>
      <c r="N31" s="85">
        <f ca="1">LN('Histogram Data'!K31+0.01)-LN(price)</f>
        <v>0.32699523695260702</v>
      </c>
      <c r="O31" s="85">
        <f ca="1">_xlfn.NORM.DIST(N31,0+0.03^3,AVERAGE('Valuation Model'!$K$22:$L$22),FALSE)/scaling</f>
        <v>0.13681662545514198</v>
      </c>
    </row>
    <row r="32" spans="4:15" s="80" customFormat="1" ht="12">
      <c r="J32" s="87">
        <f t="shared" si="4"/>
        <v>0.54000000000000015</v>
      </c>
      <c r="K32" s="85">
        <f t="shared" ca="1" si="1"/>
        <v>112.32000000000004</v>
      </c>
      <c r="L32" s="88" t="str">
        <f t="shared" ca="1" si="2"/>
        <v/>
      </c>
      <c r="M32" s="86" t="str">
        <f t="shared" ca="1" si="3"/>
        <v/>
      </c>
      <c r="N32" s="85">
        <f ca="1">LN('Histogram Data'!K32+0.01)-LN(price)</f>
        <v>0.36473214096388684</v>
      </c>
      <c r="O32" s="85">
        <f ca="1">_xlfn.NORM.DIST(N32,0+0.03^3,AVERAGE('Valuation Model'!$K$22:$L$22),FALSE)/scaling</f>
        <v>0.11158106401138457</v>
      </c>
    </row>
    <row r="33" spans="10:15" s="80" customFormat="1" ht="12">
      <c r="J33" s="87">
        <f t="shared" si="4"/>
        <v>0.56000000000000016</v>
      </c>
      <c r="K33" s="85">
        <f t="shared" ca="1" si="1"/>
        <v>116.48000000000003</v>
      </c>
      <c r="L33" s="88" t="str">
        <f t="shared" ca="1" si="2"/>
        <v/>
      </c>
      <c r="M33" s="86" t="str">
        <f t="shared" ca="1" si="3"/>
        <v/>
      </c>
      <c r="N33" s="85">
        <f ca="1">LN('Histogram Data'!K33+0.01)-LN(price)</f>
        <v>0.4010966057220946</v>
      </c>
      <c r="O33" s="85">
        <f ca="1">_xlfn.NORM.DIST(N33,0+0.03^3,AVERAGE('Valuation Model'!$K$22:$L$22),FALSE)/scaling</f>
        <v>8.976789077697328E-2</v>
      </c>
    </row>
    <row r="34" spans="10:15" s="80" customFormat="1" ht="12">
      <c r="J34" s="87">
        <f t="shared" si="4"/>
        <v>0.58000000000000018</v>
      </c>
      <c r="K34" s="85">
        <f t="shared" ca="1" si="1"/>
        <v>120.64000000000004</v>
      </c>
      <c r="L34" s="88" t="str">
        <f t="shared" ca="1" si="2"/>
        <v/>
      </c>
      <c r="M34" s="86" t="str">
        <f t="shared" ca="1" si="3"/>
        <v/>
      </c>
      <c r="N34" s="85">
        <f ca="1">LN('Histogram Data'!K34+0.01)-LN(price)</f>
        <v>0.43618496538144935</v>
      </c>
      <c r="O34" s="85">
        <f ca="1">_xlfn.NORM.DIST(N34,0+0.03^3,AVERAGE('Valuation Model'!$K$22:$L$22),FALSE)/scaling</f>
        <v>7.1361053916189549E-2</v>
      </c>
    </row>
    <row r="35" spans="10:15" s="80" customFormat="1" ht="12">
      <c r="J35" s="87">
        <f t="shared" si="4"/>
        <v>0.6000000000000002</v>
      </c>
      <c r="K35" s="85">
        <f t="shared" ca="1" si="1"/>
        <v>124.80000000000004</v>
      </c>
      <c r="L35" s="88" t="str">
        <f t="shared" ca="1" si="2"/>
        <v/>
      </c>
      <c r="M35" s="86" t="str">
        <f t="shared" ca="1" si="3"/>
        <v/>
      </c>
      <c r="N35" s="85">
        <f ca="1">LN('Histogram Data'!K35+0.01)-LN(price)</f>
        <v>0.47008375424077098</v>
      </c>
      <c r="O35" s="85">
        <f ca="1">_xlfn.NORM.DIST(N35,0+0.03^3,AVERAGE('Valuation Model'!$K$22:$L$22),FALSE)/scaling</f>
        <v>5.613667105371288E-2</v>
      </c>
    </row>
    <row r="36" spans="10:15" s="80" customFormat="1" ht="12">
      <c r="J36" s="87">
        <f t="shared" si="4"/>
        <v>0.62000000000000022</v>
      </c>
      <c r="K36" s="85">
        <f t="shared" ca="1" si="1"/>
        <v>128.96000000000004</v>
      </c>
      <c r="L36" s="88" t="str">
        <f t="shared" ca="1" si="2"/>
        <v/>
      </c>
      <c r="M36" s="86" t="str">
        <f t="shared" ca="1" si="3"/>
        <v/>
      </c>
      <c r="N36" s="85">
        <f ca="1">LN('Histogram Data'!K36+0.01)-LN(price)</f>
        <v>0.50287099248670852</v>
      </c>
      <c r="O36" s="85">
        <f ca="1">_xlfn.NORM.DIST(N36,0+0.03^3,AVERAGE('Valuation Model'!$K$22:$L$22),FALSE)/scaling</f>
        <v>4.3755420183485633E-2</v>
      </c>
    </row>
    <row r="37" spans="10:15" s="80" customFormat="1" ht="12">
      <c r="J37" s="87">
        <f t="shared" si="4"/>
        <v>0.64000000000000024</v>
      </c>
      <c r="K37" s="85">
        <f t="shared" ca="1" si="1"/>
        <v>133.12000000000006</v>
      </c>
      <c r="L37" s="88">
        <f t="shared" ca="1" si="2"/>
        <v>7.1428571428571425E-2</v>
      </c>
      <c r="M37" s="86" t="str">
        <f t="shared" ca="1" si="3"/>
        <v/>
      </c>
      <c r="N37" s="85">
        <f ca="1">LN('Histogram Data'!K37+0.01)-LN(price)</f>
        <v>0.53461726775423468</v>
      </c>
      <c r="O37" s="85">
        <f ca="1">_xlfn.NORM.DIST(N37,0+0.03^3,AVERAGE('Valuation Model'!$K$22:$L$22),FALSE)/scaling</f>
        <v>3.3830052530928197E-2</v>
      </c>
    </row>
    <row r="38" spans="10:15" s="80" customFormat="1" ht="12">
      <c r="J38" s="87">
        <f t="shared" si="4"/>
        <v>0.66000000000000025</v>
      </c>
      <c r="K38" s="85">
        <f t="shared" ca="1" si="1"/>
        <v>137.28000000000006</v>
      </c>
      <c r="L38" s="88" t="str">
        <f t="shared" ca="1" si="2"/>
        <v/>
      </c>
      <c r="M38" s="86" t="str">
        <f t="shared" ca="1" si="3"/>
        <v/>
      </c>
      <c r="N38" s="85">
        <f ca="1">LN('Histogram Data'!K38+0.01)-LN(price)</f>
        <v>0.56538665021992252</v>
      </c>
      <c r="O38" s="85">
        <f ca="1">_xlfn.NORM.DIST(N38,0+0.03^3,AVERAGE('Valuation Model'!$K$22:$L$22),FALSE)/scaling</f>
        <v>2.5970840042031224E-2</v>
      </c>
    </row>
    <row r="39" spans="10:15" s="80" customFormat="1" ht="12">
      <c r="J39" s="87">
        <f t="shared" si="4"/>
        <v>0.68000000000000027</v>
      </c>
      <c r="K39" s="85">
        <f t="shared" ca="1" si="1"/>
        <v>141.44000000000005</v>
      </c>
      <c r="L39" s="88" t="str">
        <f t="shared" ca="1" si="2"/>
        <v/>
      </c>
      <c r="M39" s="86" t="str">
        <f t="shared" ca="1" si="3"/>
        <v/>
      </c>
      <c r="N39" s="85">
        <f ca="1">LN('Histogram Data'!K39+0.01)-LN(price)</f>
        <v>0.59523747105798464</v>
      </c>
      <c r="O39" s="85">
        <f ca="1">_xlfn.NORM.DIST(N39,0+0.03^3,AVERAGE('Valuation Model'!$K$22:$L$22),FALSE)/scaling</f>
        <v>1.9813358974356425E-2</v>
      </c>
    </row>
    <row r="40" spans="10:15" s="80" customFormat="1" ht="12">
      <c r="J40" s="87">
        <f t="shared" si="4"/>
        <v>0.70000000000000029</v>
      </c>
      <c r="K40" s="85">
        <f t="shared" ca="1" si="1"/>
        <v>145.60000000000005</v>
      </c>
      <c r="L40" s="88" t="str">
        <f t="shared" ca="1" si="2"/>
        <v/>
      </c>
      <c r="M40" s="86" t="str">
        <f t="shared" ca="1" si="3"/>
        <v/>
      </c>
      <c r="N40" s="85">
        <f ca="1">LN('Histogram Data'!K40+0.01)-LN(price)</f>
        <v>0.62422298803322196</v>
      </c>
      <c r="O40" s="85">
        <f ca="1">_xlfn.NORM.DIST(N40,0+0.03^3,AVERAGE('Valuation Model'!$K$22:$L$22),FALSE)/scaling</f>
        <v>1.5033205132158292E-2</v>
      </c>
    </row>
    <row r="41" spans="10:15" s="80" customFormat="1" ht="12">
      <c r="J41" s="87">
        <f t="shared" si="4"/>
        <v>0.72000000000000031</v>
      </c>
      <c r="K41" s="85">
        <f t="shared" ca="1" si="1"/>
        <v>149.76000000000008</v>
      </c>
      <c r="L41" s="88" t="str">
        <f t="shared" ca="1" si="2"/>
        <v/>
      </c>
      <c r="M41" s="86" t="str">
        <f t="shared" ca="1" si="3"/>
        <v/>
      </c>
      <c r="N41" s="85">
        <f ca="1">LN('Histogram Data'!K41+0.01)-LN(price)</f>
        <v>0.65239195731471256</v>
      </c>
      <c r="O41" s="85">
        <f ca="1">_xlfn.NORM.DIST(N41,0+0.03^3,AVERAGE('Valuation Model'!$K$22:$L$22),FALSE)/scaling</f>
        <v>1.1351706338597639E-2</v>
      </c>
    </row>
    <row r="42" spans="10:15" s="80" customFormat="1" ht="12">
      <c r="J42" s="87">
        <f t="shared" si="4"/>
        <v>0.74000000000000032</v>
      </c>
      <c r="K42" s="85">
        <f t="shared" ca="1" si="1"/>
        <v>153.92000000000007</v>
      </c>
      <c r="L42" s="88" t="str">
        <f t="shared" ca="1" si="2"/>
        <v/>
      </c>
      <c r="M42" s="86" t="str">
        <f t="shared" ca="1" si="3"/>
        <v/>
      </c>
      <c r="N42" s="85">
        <f ca="1">LN('Histogram Data'!K42+0.01)-LN(price)</f>
        <v>0.67978912693239213</v>
      </c>
      <c r="O42" s="85">
        <f ca="1">_xlfn.NORM.DIST(N42,0+0.03^3,AVERAGE('Valuation Model'!$K$22:$L$22),FALSE)/scaling</f>
        <v>8.5358860448429292E-3</v>
      </c>
    </row>
    <row r="43" spans="10:15" s="80" customFormat="1" ht="12">
      <c r="J43" s="87">
        <f t="shared" si="4"/>
        <v>0.76000000000000034</v>
      </c>
      <c r="K43" s="85">
        <f t="shared" ca="1" si="1"/>
        <v>158.08000000000007</v>
      </c>
      <c r="L43" s="88" t="str">
        <f t="shared" ca="1" si="2"/>
        <v/>
      </c>
      <c r="M43" s="86" t="str">
        <f t="shared" ca="1" si="3"/>
        <v/>
      </c>
      <c r="N43" s="85">
        <f ca="1">LN('Histogram Data'!K43+0.01)-LN(price)</f>
        <v>0.70645566441850516</v>
      </c>
      <c r="O43" s="85">
        <f ca="1">_xlfn.NORM.DIST(N43,0+0.03^3,AVERAGE('Valuation Model'!$K$22:$L$22),FALSE)/scaling</f>
        <v>6.3950958289012896E-3</v>
      </c>
    </row>
    <row r="44" spans="10:15" s="80" customFormat="1" ht="12">
      <c r="J44" s="87">
        <f t="shared" si="4"/>
        <v>0.78000000000000036</v>
      </c>
      <c r="K44" s="85">
        <f t="shared" ca="1" si="1"/>
        <v>162.24000000000007</v>
      </c>
      <c r="L44" s="88" t="str">
        <f t="shared" ca="1" si="2"/>
        <v/>
      </c>
      <c r="M44" s="86" t="str">
        <f t="shared" ca="1" si="3"/>
        <v/>
      </c>
      <c r="N44" s="85">
        <f ca="1">LN('Histogram Data'!K44+0.01)-LN(price)</f>
        <v>0.73242952889460788</v>
      </c>
      <c r="O44" s="85">
        <f ca="1">_xlfn.NORM.DIST(N44,0+0.03^3,AVERAGE('Valuation Model'!$K$22:$L$22),FALSE)/scaling</f>
        <v>4.7760014136549204E-3</v>
      </c>
    </row>
    <row r="45" spans="10:15" s="80" customFormat="1" ht="12">
      <c r="J45" s="87">
        <f t="shared" si="4"/>
        <v>0.80000000000000038</v>
      </c>
      <c r="K45" s="85">
        <f t="shared" ca="1" si="1"/>
        <v>166.40000000000009</v>
      </c>
      <c r="L45" s="88" t="str">
        <f t="shared" ca="1" si="2"/>
        <v/>
      </c>
      <c r="M45" s="86" t="str">
        <f t="shared" ca="1" si="3"/>
        <v/>
      </c>
      <c r="N45" s="85">
        <f ca="1">LN('Histogram Data'!K45+0.01)-LN(price)</f>
        <v>0.75774579604566128</v>
      </c>
      <c r="O45" s="85">
        <f ca="1">_xlfn.NORM.DIST(N45,0+0.03^3,AVERAGE('Valuation Model'!$K$22:$L$22),FALSE)/scaling</f>
        <v>3.557022943063465E-3</v>
      </c>
    </row>
    <row r="46" spans="10:15" s="80" customFormat="1" ht="12">
      <c r="J46" s="87">
        <f t="shared" si="4"/>
        <v>0.8200000000000004</v>
      </c>
      <c r="K46" s="85">
        <f t="shared" ca="1" si="1"/>
        <v>170.56000000000009</v>
      </c>
      <c r="L46" s="88" t="str">
        <f t="shared" ca="1" si="2"/>
        <v/>
      </c>
      <c r="M46" s="86" t="str">
        <f t="shared" ca="1" si="3"/>
        <v/>
      </c>
      <c r="N46" s="85">
        <f ca="1">LN('Histogram Data'!K46+0.01)-LN(price)</f>
        <v>0.78243694296319077</v>
      </c>
      <c r="O46" s="85">
        <f ca="1">_xlfn.NORM.DIST(N46,0+0.03^3,AVERAGE('Valuation Model'!$K$22:$L$22),FALSE)/scaling</f>
        <v>2.6428966206040036E-3</v>
      </c>
    </row>
    <row r="47" spans="10:15" s="80" customFormat="1" ht="12">
      <c r="J47" s="87">
        <f t="shared" si="4"/>
        <v>0.84000000000000041</v>
      </c>
      <c r="K47" s="85">
        <f t="shared" ca="1" si="1"/>
        <v>174.72000000000008</v>
      </c>
      <c r="L47" s="88" t="str">
        <f t="shared" ca="1" si="2"/>
        <v/>
      </c>
      <c r="M47" s="86" t="str">
        <f t="shared" ca="1" si="3"/>
        <v/>
      </c>
      <c r="N47" s="85">
        <f ca="1">LN('Histogram Data'!K47+0.01)-LN(price)</f>
        <v>0.80653309866135547</v>
      </c>
      <c r="O47" s="85">
        <f ca="1">_xlfn.NORM.DIST(N47,0+0.03^3,AVERAGE('Valuation Model'!$K$22:$L$22),FALSE)/scaling</f>
        <v>1.9597211643757545E-3</v>
      </c>
    </row>
    <row r="48" spans="10:15" s="80" customFormat="1" ht="12">
      <c r="J48" s="87">
        <f t="shared" si="4"/>
        <v>0.86000000000000043</v>
      </c>
      <c r="K48" s="85">
        <f t="shared" ca="1" si="1"/>
        <v>178.88000000000008</v>
      </c>
      <c r="L48" s="88" t="str">
        <f t="shared" ca="1" si="2"/>
        <v/>
      </c>
      <c r="M48" s="86" t="str">
        <f t="shared" ca="1" si="3"/>
        <v/>
      </c>
      <c r="N48" s="85">
        <f ca="1">LN('Histogram Data'!K48+0.01)-LN(price)</f>
        <v>0.83006226511353276</v>
      </c>
      <c r="O48" s="85">
        <f ca="1">_xlfn.NORM.DIST(N48,0+0.03^3,AVERAGE('Valuation Model'!$K$22:$L$22),FALSE)/scaling</f>
        <v>1.4506515864696763E-3</v>
      </c>
    </row>
    <row r="49" spans="10:15" s="80" customFormat="1" ht="12">
      <c r="J49" s="87">
        <f t="shared" si="4"/>
        <v>0.88000000000000045</v>
      </c>
      <c r="K49" s="85">
        <f t="shared" ca="1" si="1"/>
        <v>183.04000000000011</v>
      </c>
      <c r="L49" s="88" t="str">
        <f t="shared" ca="1" si="2"/>
        <v/>
      </c>
      <c r="M49" s="86" t="str">
        <f t="shared" ca="1" si="3"/>
        <v/>
      </c>
      <c r="N49" s="85">
        <f ca="1">LN('Histogram Data'!K49+0.01)-LN(price)</f>
        <v>0.85305051287665368</v>
      </c>
      <c r="O49" s="85">
        <f ca="1">_xlfn.NORM.DIST(N49,0+0.03^3,AVERAGE('Valuation Model'!$K$22:$L$22),FALSE)/scaling</f>
        <v>1.0722778644878732E-3</v>
      </c>
    </row>
    <row r="50" spans="10:15" s="80" customFormat="1" ht="12">
      <c r="J50" s="87">
        <f t="shared" si="4"/>
        <v>0.90000000000000047</v>
      </c>
      <c r="K50" s="85">
        <f t="shared" ca="1" si="1"/>
        <v>187.2000000000001</v>
      </c>
      <c r="L50" s="88" t="str">
        <f t="shared" ca="1" si="2"/>
        <v/>
      </c>
      <c r="M50" s="86" t="str">
        <f t="shared" ca="1" si="3"/>
        <v/>
      </c>
      <c r="N50" s="85">
        <f ca="1">LN('Histogram Data'!K50+0.01)-LN(price)</f>
        <v>0.87552215473058581</v>
      </c>
      <c r="O50" s="85">
        <f ca="1">_xlfn.NORM.DIST(N50,0+0.03^3,AVERAGE('Valuation Model'!$K$22:$L$22),FALSE)/scaling</f>
        <v>7.9165441797159476E-4</v>
      </c>
    </row>
    <row r="51" spans="10:15" s="80" customFormat="1" ht="12">
      <c r="J51" s="87">
        <f t="shared" si="4"/>
        <v>0.92000000000000048</v>
      </c>
      <c r="K51" s="85">
        <f t="shared" ca="1" si="1"/>
        <v>191.3600000000001</v>
      </c>
      <c r="L51" s="88" t="str">
        <f t="shared" ca="1" si="2"/>
        <v/>
      </c>
      <c r="M51" s="86" t="str">
        <f t="shared" ca="1" si="3"/>
        <v/>
      </c>
      <c r="N51" s="85">
        <f ca="1">LN('Histogram Data'!K51+0.01)-LN(price)</f>
        <v>0.89749990023238269</v>
      </c>
      <c r="O51" s="85">
        <f ca="1">_xlfn.NORM.DIST(N51,0+0.03^3,AVERAGE('Valuation Model'!$K$22:$L$22),FALSE)/scaling</f>
        <v>5.83910155895744E-4</v>
      </c>
    </row>
    <row r="52" spans="10:15" s="80" customFormat="1" ht="12">
      <c r="J52" s="87">
        <f t="shared" si="4"/>
        <v>0.9400000000000005</v>
      </c>
      <c r="K52" s="85">
        <f t="shared" ca="1" si="1"/>
        <v>195.5200000000001</v>
      </c>
      <c r="L52" s="88" t="str">
        <f t="shared" ca="1" si="2"/>
        <v/>
      </c>
      <c r="M52" s="86" t="str">
        <f t="shared" ca="1" si="3"/>
        <v/>
      </c>
      <c r="N52" s="85">
        <f ca="1">LN('Histogram Data'!K52+0.01)-LN(price)</f>
        <v>0.91900499364859201</v>
      </c>
      <c r="O52" s="85">
        <f ca="1">_xlfn.NORM.DIST(N52,0+0.03^3,AVERAGE('Valuation Model'!$K$22:$L$22),FALSE)/scaling</f>
        <v>4.3035513849038485E-4</v>
      </c>
    </row>
    <row r="53" spans="10:15" s="80" customFormat="1" ht="12">
      <c r="J53" s="87">
        <f t="shared" si="4"/>
        <v>0.96000000000000052</v>
      </c>
      <c r="K53" s="85">
        <f t="shared" ca="1" si="1"/>
        <v>199.68000000000012</v>
      </c>
      <c r="L53" s="88">
        <f t="shared" ca="1" si="2"/>
        <v>7.1428571428571425E-2</v>
      </c>
      <c r="M53" s="86" t="str">
        <f t="shared" ca="1" si="3"/>
        <v/>
      </c>
      <c r="N53" s="85">
        <f ca="1">LN('Histogram Data'!K53+0.01)-LN(price)</f>
        <v>0.94005733736570907</v>
      </c>
      <c r="O53" s="85">
        <f ca="1">_xlfn.NORM.DIST(N53,0+0.03^3,AVERAGE('Valuation Model'!$K$22:$L$22),FALSE)/scaling</f>
        <v>3.1699943560290189E-4</v>
      </c>
    </row>
    <row r="54" spans="10:15" s="80" customFormat="1" ht="12">
      <c r="J54" s="87">
        <f t="shared" si="4"/>
        <v>0.98000000000000054</v>
      </c>
      <c r="K54" s="85">
        <f t="shared" ca="1" si="1"/>
        <v>203.84000000000012</v>
      </c>
      <c r="L54" s="88" t="str">
        <f t="shared" ca="1" si="2"/>
        <v/>
      </c>
      <c r="M54" s="86" t="str">
        <f t="shared" ca="1" si="3"/>
        <v/>
      </c>
      <c r="N54" s="85">
        <f ca="1">LN('Histogram Data'!K54+0.01)-LN(price)</f>
        <v>0.96067560257567131</v>
      </c>
      <c r="O54" s="85">
        <f ca="1">_xlfn.NORM.DIST(N54,0+0.03^3,AVERAGE('Valuation Model'!$K$22:$L$22),FALSE)/scaling</f>
        <v>2.3340643808742226E-4</v>
      </c>
    </row>
    <row r="55" spans="10:15">
      <c r="J55" s="87">
        <f t="shared" si="4"/>
        <v>1.0000000000000004</v>
      </c>
      <c r="K55" s="85">
        <f t="shared" ca="1" si="1"/>
        <v>208.00000000000009</v>
      </c>
      <c r="L55" s="88" t="str">
        <f t="shared" ca="1" si="2"/>
        <v/>
      </c>
      <c r="M55" s="86" t="str">
        <f t="shared" ca="1" si="3"/>
        <v/>
      </c>
      <c r="N55" s="85">
        <f ca="1">LN('Histogram Data'!K55+0.01)-LN(price)</f>
        <v>0.98087732877914569</v>
      </c>
      <c r="O55" s="85">
        <f ca="1">_xlfn.NORM.DIST(N55,0+0.03^3,AVERAGE('Valuation Model'!$K$22:$L$22),FALSE)/scaling</f>
        <v>1.7181278151313866E-4</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opLeftCell="A44" workbookViewId="0">
      <selection activeCell="A67" sqref="A67"/>
    </sheetView>
  </sheetViews>
  <sheetFormatPr defaultRowHeight="15"/>
  <cols>
    <col min="1" max="1" width="10.75" bestFit="1" customWidth="1"/>
    <col min="3" max="3" width="10.75" bestFit="1" customWidth="1"/>
  </cols>
  <sheetData>
    <row r="1" spans="1:3">
      <c r="A1" t="s">
        <v>161</v>
      </c>
      <c r="B1" t="s">
        <v>162</v>
      </c>
    </row>
    <row r="2" spans="1:3">
      <c r="A2" s="134">
        <v>36616</v>
      </c>
      <c r="B2">
        <v>10036.1</v>
      </c>
      <c r="C2" s="134"/>
    </row>
    <row r="3" spans="1:3">
      <c r="A3" s="134">
        <v>36707</v>
      </c>
      <c r="B3">
        <v>10283.700000000001</v>
      </c>
      <c r="C3" s="134"/>
    </row>
    <row r="4" spans="1:3">
      <c r="A4" s="134">
        <v>36799</v>
      </c>
      <c r="B4">
        <v>10363.799999999999</v>
      </c>
      <c r="C4" s="134"/>
    </row>
    <row r="5" spans="1:3">
      <c r="A5" s="134">
        <v>36891</v>
      </c>
      <c r="B5">
        <v>10475.299999999999</v>
      </c>
      <c r="C5" s="134"/>
    </row>
    <row r="6" spans="1:3">
      <c r="A6" s="134">
        <v>36981</v>
      </c>
      <c r="B6">
        <v>10512.5</v>
      </c>
      <c r="C6" s="134"/>
    </row>
    <row r="7" spans="1:3">
      <c r="A7" s="134">
        <v>37072</v>
      </c>
      <c r="B7">
        <v>10641.6</v>
      </c>
      <c r="C7" s="134"/>
    </row>
    <row r="8" spans="1:3">
      <c r="A8" s="134">
        <v>37164</v>
      </c>
      <c r="B8">
        <v>10644.3</v>
      </c>
      <c r="C8" s="134"/>
    </row>
    <row r="9" spans="1:3">
      <c r="A9" s="134">
        <v>37256</v>
      </c>
      <c r="B9">
        <v>10702.7</v>
      </c>
      <c r="C9" s="134"/>
    </row>
    <row r="10" spans="1:3">
      <c r="A10" s="134">
        <v>37346</v>
      </c>
      <c r="B10">
        <v>10837.3</v>
      </c>
      <c r="C10" s="134"/>
    </row>
    <row r="11" spans="1:3">
      <c r="A11" s="134">
        <v>37437</v>
      </c>
      <c r="B11">
        <v>10938</v>
      </c>
      <c r="C11" s="134"/>
    </row>
    <row r="12" spans="1:3">
      <c r="A12" s="134">
        <v>37529</v>
      </c>
      <c r="B12">
        <v>11039.8</v>
      </c>
      <c r="C12" s="134"/>
    </row>
    <row r="13" spans="1:3">
      <c r="A13" s="134">
        <v>37621</v>
      </c>
      <c r="B13">
        <v>11105.7</v>
      </c>
      <c r="C13" s="134"/>
    </row>
    <row r="14" spans="1:3">
      <c r="A14" s="134">
        <v>37711</v>
      </c>
      <c r="B14">
        <v>11230.8</v>
      </c>
      <c r="C14" s="134"/>
    </row>
    <row r="15" spans="1:3">
      <c r="A15" s="134">
        <v>37802</v>
      </c>
      <c r="B15">
        <v>11371.4</v>
      </c>
      <c r="C15" s="134"/>
    </row>
    <row r="16" spans="1:3">
      <c r="A16" s="134">
        <v>37894</v>
      </c>
      <c r="B16">
        <v>11628.4</v>
      </c>
      <c r="C16" s="134"/>
    </row>
    <row r="17" spans="1:3">
      <c r="A17" s="134">
        <v>37986</v>
      </c>
      <c r="B17">
        <v>11818.5</v>
      </c>
      <c r="C17" s="134"/>
    </row>
    <row r="18" spans="1:3">
      <c r="A18" s="134">
        <v>38077</v>
      </c>
      <c r="B18">
        <v>11991.4</v>
      </c>
      <c r="C18" s="134"/>
    </row>
    <row r="19" spans="1:3">
      <c r="A19" s="134">
        <v>38168</v>
      </c>
      <c r="B19">
        <v>12183.5</v>
      </c>
      <c r="C19" s="134"/>
    </row>
    <row r="20" spans="1:3">
      <c r="A20" s="134">
        <v>38260</v>
      </c>
      <c r="B20">
        <v>12369.4</v>
      </c>
      <c r="C20" s="134"/>
    </row>
    <row r="21" spans="1:3">
      <c r="A21" s="134">
        <v>38352</v>
      </c>
      <c r="B21">
        <v>12563.8</v>
      </c>
      <c r="C21" s="134"/>
    </row>
    <row r="22" spans="1:3">
      <c r="A22" s="134">
        <v>38442</v>
      </c>
      <c r="B22">
        <v>12816.2</v>
      </c>
      <c r="C22" s="134"/>
    </row>
    <row r="23" spans="1:3">
      <c r="A23" s="134">
        <v>38533</v>
      </c>
      <c r="B23">
        <v>12975.7</v>
      </c>
      <c r="C23" s="134"/>
    </row>
    <row r="24" spans="1:3">
      <c r="A24" s="134">
        <v>38625</v>
      </c>
      <c r="B24">
        <v>13206.5</v>
      </c>
      <c r="C24" s="134"/>
    </row>
    <row r="25" spans="1:3">
      <c r="A25" s="134">
        <v>38717</v>
      </c>
      <c r="B25">
        <v>13383.3</v>
      </c>
      <c r="C25" s="134"/>
    </row>
    <row r="26" spans="1:3">
      <c r="A26" s="134">
        <v>38807</v>
      </c>
      <c r="B26">
        <v>13649.8</v>
      </c>
      <c r="C26" s="134"/>
    </row>
    <row r="27" spans="1:3">
      <c r="A27" s="134">
        <v>38898</v>
      </c>
      <c r="B27">
        <v>13802.9</v>
      </c>
      <c r="C27" s="134"/>
    </row>
    <row r="28" spans="1:3">
      <c r="A28" s="134">
        <v>38990</v>
      </c>
      <c r="B28">
        <v>13910.5</v>
      </c>
      <c r="C28" s="134"/>
    </row>
    <row r="29" spans="1:3">
      <c r="A29" s="134">
        <v>39082</v>
      </c>
      <c r="B29">
        <v>14068.4</v>
      </c>
    </row>
    <row r="30" spans="1:3">
      <c r="A30" s="134">
        <v>39172</v>
      </c>
      <c r="B30">
        <v>14235</v>
      </c>
    </row>
    <row r="31" spans="1:3">
      <c r="A31" s="134">
        <v>39263</v>
      </c>
      <c r="B31">
        <v>14424.5</v>
      </c>
    </row>
    <row r="32" spans="1:3">
      <c r="A32" s="134">
        <v>39355</v>
      </c>
      <c r="B32">
        <v>14571.9</v>
      </c>
    </row>
    <row r="33" spans="1:2">
      <c r="A33" s="134">
        <v>39447</v>
      </c>
      <c r="B33">
        <v>14690</v>
      </c>
    </row>
    <row r="34" spans="1:2">
      <c r="A34" s="134">
        <v>39538</v>
      </c>
      <c r="B34">
        <v>14672.9</v>
      </c>
    </row>
    <row r="35" spans="1:2">
      <c r="A35" s="134">
        <v>39629</v>
      </c>
      <c r="B35">
        <v>14813</v>
      </c>
    </row>
    <row r="36" spans="1:2">
      <c r="A36" s="134">
        <v>39721</v>
      </c>
      <c r="B36">
        <v>14843</v>
      </c>
    </row>
    <row r="37" spans="1:2">
      <c r="A37" s="134">
        <v>39813</v>
      </c>
      <c r="B37">
        <v>14549.9</v>
      </c>
    </row>
    <row r="38" spans="1:2">
      <c r="A38" s="134">
        <v>39903</v>
      </c>
      <c r="B38">
        <v>14383.9</v>
      </c>
    </row>
    <row r="39" spans="1:2">
      <c r="A39" s="134">
        <v>39994</v>
      </c>
      <c r="B39">
        <v>14340.4</v>
      </c>
    </row>
    <row r="40" spans="1:2">
      <c r="A40" s="134">
        <v>40086</v>
      </c>
      <c r="B40">
        <v>14384.1</v>
      </c>
    </row>
    <row r="41" spans="1:2">
      <c r="A41" s="134">
        <v>40178</v>
      </c>
      <c r="B41">
        <v>14566.5</v>
      </c>
    </row>
    <row r="42" spans="1:2">
      <c r="A42" s="134">
        <v>40268</v>
      </c>
      <c r="B42">
        <v>14681.1</v>
      </c>
    </row>
    <row r="43" spans="1:2">
      <c r="A43" s="134">
        <v>40359</v>
      </c>
      <c r="B43">
        <v>14888.6</v>
      </c>
    </row>
    <row r="44" spans="1:2">
      <c r="A44" s="134">
        <v>40451</v>
      </c>
      <c r="B44">
        <v>15057.7</v>
      </c>
    </row>
    <row r="45" spans="1:2">
      <c r="A45" s="134">
        <v>40543</v>
      </c>
      <c r="B45">
        <v>15230.2</v>
      </c>
    </row>
    <row r="46" spans="1:2">
      <c r="A46" s="134">
        <v>40633</v>
      </c>
      <c r="B46">
        <v>15238.4</v>
      </c>
    </row>
    <row r="47" spans="1:2">
      <c r="A47" s="134">
        <v>40724</v>
      </c>
      <c r="B47">
        <v>15460.9</v>
      </c>
    </row>
    <row r="48" spans="1:2">
      <c r="A48" s="134">
        <v>40816</v>
      </c>
      <c r="B48">
        <v>15587.1</v>
      </c>
    </row>
    <row r="49" spans="1:2">
      <c r="A49" s="134">
        <v>40908</v>
      </c>
      <c r="B49">
        <v>15785.3</v>
      </c>
    </row>
    <row r="50" spans="1:2">
      <c r="A50" s="134">
        <v>40999</v>
      </c>
      <c r="B50">
        <v>15956.5</v>
      </c>
    </row>
    <row r="51" spans="1:2">
      <c r="A51" s="134">
        <v>41090</v>
      </c>
      <c r="B51">
        <v>16094.7</v>
      </c>
    </row>
    <row r="52" spans="1:2">
      <c r="A52" s="134">
        <v>41182</v>
      </c>
      <c r="B52">
        <v>16268.9</v>
      </c>
    </row>
    <row r="53" spans="1:2">
      <c r="A53" s="134">
        <v>41274</v>
      </c>
      <c r="B53">
        <v>16332.5</v>
      </c>
    </row>
    <row r="54" spans="1:2">
      <c r="A54" s="134">
        <v>41364</v>
      </c>
      <c r="B54">
        <v>16502.400000000001</v>
      </c>
    </row>
    <row r="55" spans="1:2">
      <c r="A55" s="134">
        <v>41455</v>
      </c>
      <c r="B55">
        <v>16619.2</v>
      </c>
    </row>
    <row r="56" spans="1:2">
      <c r="A56" s="134">
        <v>41547</v>
      </c>
      <c r="B56">
        <v>16872.3</v>
      </c>
    </row>
    <row r="57" spans="1:2">
      <c r="A57" s="134">
        <v>41639</v>
      </c>
      <c r="B57">
        <v>17078.3</v>
      </c>
    </row>
    <row r="58" spans="1:2">
      <c r="A58" s="134">
        <v>41729</v>
      </c>
      <c r="B58">
        <v>17044</v>
      </c>
    </row>
    <row r="59" spans="1:2">
      <c r="A59" s="134">
        <v>41820</v>
      </c>
      <c r="B59">
        <v>17328.2</v>
      </c>
    </row>
    <row r="60" spans="1:2">
      <c r="A60" s="134">
        <v>41912</v>
      </c>
      <c r="B60">
        <v>17599.8</v>
      </c>
    </row>
    <row r="61" spans="1:2">
      <c r="A61" s="134">
        <v>42004</v>
      </c>
      <c r="B61">
        <v>17703.7</v>
      </c>
    </row>
    <row r="62" spans="1:2">
      <c r="A62" s="134">
        <v>42094</v>
      </c>
      <c r="B62">
        <v>17665</v>
      </c>
    </row>
    <row r="63" spans="1:2">
      <c r="A63" s="134">
        <v>42185</v>
      </c>
      <c r="B63">
        <v>17913.7</v>
      </c>
    </row>
    <row r="64" spans="1:2">
      <c r="A64" s="134">
        <v>42277</v>
      </c>
      <c r="B64">
        <v>18060.2</v>
      </c>
    </row>
    <row r="65" spans="1:2">
      <c r="A65" s="134">
        <v>42369</v>
      </c>
      <c r="B65">
        <v>18164.8</v>
      </c>
    </row>
    <row r="66" spans="1:2">
      <c r="A66" s="134">
        <v>42460</v>
      </c>
      <c r="B66">
        <v>18229.5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7</vt:i4>
      </vt:variant>
      <vt:variant>
        <vt:lpstr>Named Ranges</vt:lpstr>
      </vt:variant>
      <vt:variant>
        <vt:i4>44</vt:i4>
      </vt:variant>
    </vt:vector>
  </HeadingPairs>
  <TitlesOfParts>
    <vt:vector size="59" baseType="lpstr">
      <vt:lpstr>Valuation Model</vt:lpstr>
      <vt:lpstr>Company Analysis</vt:lpstr>
      <vt:lpstr>Segment</vt:lpstr>
      <vt:lpstr>Revenue Model</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2016-10-19T03:53:29Z</dcterms:modified>
</cp:coreProperties>
</file>