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GRMN - Garmin/Website/"/>
    </mc:Choice>
  </mc:AlternateContent>
  <bookViews>
    <workbookView xWindow="480" yWindow="60" windowWidth="20014" windowHeight="8023" tabRatio="825"/>
  </bookViews>
  <sheets>
    <sheet name="Valuation Model" sheetId="1" r:id="rId1"/>
    <sheet name="Company Analysis" sheetId="19" r:id="rId2"/>
    <sheet name="Segments" sheetId="31" r:id="rId3"/>
    <sheet name="Graphing Data" sheetId="21" r:id="rId4"/>
    <sheet name="Revenue Chart" sheetId="22" r:id="rId5"/>
    <sheet name="Profit Chart" sheetId="23" r:id="rId6"/>
    <sheet name="ECF to OCP Chart" sheetId="25" r:id="rId7"/>
    <sheet name="ECF Breakdown Chart" sheetId="26" r:id="rId8"/>
    <sheet name="FCFO Chart" sheetId="27" r:id="rId9"/>
    <sheet name="Investment Efficacy Chart" sheetId="28" r:id="rId10"/>
    <sheet name="Valuation Histogram" sheetId="16" r:id="rId11"/>
    <sheet name="Histogram Data" sheetId="17" r:id="rId12"/>
    <sheet name="GDP Data" sheetId="20" r:id="rId13"/>
    <sheet name="Disclaimer" sheetId="18" r:id="rId14"/>
    <sheet name="PSW_Sheet" sheetId="11" state="veryHidden" r:id="rId15"/>
    <sheet name="_SSC" sheetId="12" state="veryHidden" r:id="rId16"/>
    <sheet name="_Options" sheetId="13" state="veryHidden"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2" hidden="1">#REF!</definedName>
    <definedName name="_Fill" hidden="1">#REF!</definedName>
    <definedName name="_xlnm._FilterDatabase" localSheetId="11"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2">[1]Assumptions!$V$2</definedName>
    <definedName name="_y1">[2]Assumptions!$V$2</definedName>
    <definedName name="AbnormalMultiple" localSheetId="2">'[1]Valuation Overview'!$J$15</definedName>
    <definedName name="AbnormalMultiple">'[2]Valuation Overview'!$J$15</definedName>
    <definedName name="AnalysisDate" localSheetId="2">'[1]Valuation Overview'!$D$8</definedName>
    <definedName name="AnalysisDate">'[2]Valuation Overview'!$D$8</definedName>
    <definedName name="ar_AutoRefresh">[3]arConfig_StkPrice!$B$5</definedName>
    <definedName name="ar_enabled">[3]arConfig_StkPrice!$B$3</definedName>
    <definedName name="BestCase" localSheetId="2">[8]Model!$K$20</definedName>
    <definedName name="BestCase">'Valuation Model'!$I$20</definedName>
    <definedName name="BoundLower" localSheetId="2">'[1]Valuation Overview'!$N$28</definedName>
    <definedName name="BoundLower">'[2]Valuation Overview'!$N$28</definedName>
    <definedName name="BoundUpper" localSheetId="2">'[1]Valuation Overview'!$N$27</definedName>
    <definedName name="BoundUpper">'[2]Valuation Overview'!$N$27</definedName>
    <definedName name="bsEffectPerShare" localSheetId="2">[8]Model!$C$17</definedName>
    <definedName name="bsEffectPerShare">[4]Model!$C$17</definedName>
    <definedName name="DCFExplicit" localSheetId="2">[1]Assumptions!$V$102:$Z$102</definedName>
    <definedName name="DCFExplicit">[2]Assumptions!$V$102:$Z$102</definedName>
    <definedName name="DCFLastAbnormal" localSheetId="2">[1]Assumptions!$Z$185</definedName>
    <definedName name="DCFLastAbnormal">[2]Assumptions!$Z$185</definedName>
    <definedName name="DCFLastExplicit" localSheetId="2">[1]Assumptions!$Z$102</definedName>
    <definedName name="DCFLastExplicit">[2]Assumptions!$Z$102</definedName>
    <definedName name="DiscountRate" localSheetId="2">[5]Control!$L$9</definedName>
    <definedName name="DiscountRate">'[2]Valuation Overview'!$D$12</definedName>
    <definedName name="DivYield" localSheetId="2">'[1]Valuation Overview'!$D$14</definedName>
    <definedName name="DivYield">'[2]Valuation Overview'!$D$14</definedName>
    <definedName name="exp_best">[5]Control!$L$6</definedName>
    <definedName name="exp_likely">[5]Control!$J$6</definedName>
    <definedName name="exp_worst">[5]Control!$K$6</definedName>
    <definedName name="ExplicitYears" localSheetId="2">'[1]Valuation Overview'!$D$6</definedName>
    <definedName name="ExplicitYears">'[2]Valuation Overview'!$D$6</definedName>
    <definedName name="FairValue" localSheetId="2">'[1]Valuation Overview'!$O$10</definedName>
    <definedName name="FairValue">'[2]Valuation Overview'!$O$10</definedName>
    <definedName name="GrowthRateAbnormal" localSheetId="2">'[1]Valuation Overview'!$J$13</definedName>
    <definedName name="GrowthRateAbnormal">'[2]Valuation Overview'!$J$13</definedName>
    <definedName name="GrowthYears" localSheetId="2">'[1]Valuation Overview'!$J$12</definedName>
    <definedName name="GrowthYears">'[2]Valuation Overview'!$J$12</definedName>
    <definedName name="Inflation" localSheetId="2">'[1]Valuation Overview'!$D$15</definedName>
    <definedName name="Inflation">'[2]Valuation Overview'!$D$15</definedName>
    <definedName name="iVol" localSheetId="2">[8]Model!$F$5</definedName>
    <definedName name="iVol">'[2]Valuation Overview'!$D$24</definedName>
    <definedName name="iVol2" localSheetId="2">[8]Model!$G$5</definedName>
    <definedName name="iVol2">'[2]Valuation Overview'!$D$25</definedName>
    <definedName name="LikelyCase" localSheetId="2">[8]Model!$K$22</definedName>
    <definedName name="LikelyCase">[4]Model!$K$22</definedName>
    <definedName name="med_best">[5]Control!$L$7</definedName>
    <definedName name="med_likely">[5]Control!$J$7</definedName>
    <definedName name="med_worst">[5]Control!$K$7</definedName>
    <definedName name="NetDrift" localSheetId="2">[8]Model!$B$8</definedName>
    <definedName name="NetDrift">'[2]Valuation Overview'!$D$19</definedName>
    <definedName name="ocp_best">[5]Control!$L$5</definedName>
    <definedName name="ocp_likely">[5]Control!$J$5</definedName>
    <definedName name="ocp_worst">[5]Control!$K$5</definedName>
    <definedName name="OptionChain" localSheetId="2">'[1]Security Pricing Data'!$F$3:$I$17</definedName>
    <definedName name="OptionChain">'[2]Security Pricing Data'!$F$3:$I$17</definedName>
    <definedName name="OutstandingShares" localSheetId="2">'[1]Valuation Overview'!$D$17</definedName>
    <definedName name="OutstandingShares">'[2]Valuation Overview'!$D$17</definedName>
    <definedName name="PerpetualMultiple" localSheetId="2">'[1]Valuation Overview'!$J$22</definedName>
    <definedName name="PerpetualMultiple">'[2]Valuation Overview'!$J$22</definedName>
    <definedName name="price" localSheetId="2">[8]Model!$G$6</definedName>
    <definedName name="price">'Valuation Model'!$G$2</definedName>
    <definedName name="ProfitScenario" localSheetId="2">[1]Assumptions!$BP$6</definedName>
    <definedName name="ProfitScenario">[2]Assumptions!$BP$6</definedName>
    <definedName name="ProjectionY1" localSheetId="2">'[1]Valuation Overview'!$D$7</definedName>
    <definedName name="ProjectionY1">'[2]Valuation Overview'!$D$7</definedName>
    <definedName name="PSRatioData" localSheetId="2">[8]Data!$Q$2:$Q$2516</definedName>
    <definedName name="PSRatioData">[6]Data!$Q$2:$Q$2516</definedName>
    <definedName name="PSRHigh" localSheetId="2">[8]Model!$P$21</definedName>
    <definedName name="PSRHigh">'Valuation Model'!$P$21</definedName>
    <definedName name="PSRLow" localSheetId="2">[8]Model!$P$22</definedName>
    <definedName name="PSRLow">'Valuation Model'!$P$22</definedName>
    <definedName name="rev_best">[5]Control!$L$4</definedName>
    <definedName name="rev_likely">[5]Control!$J$4</definedName>
    <definedName name="rev_worst">[5]Control!$K$4</definedName>
    <definedName name="RevScenario" localSheetId="2">[1]Assumptions!$BP$4</definedName>
    <definedName name="RevScenario">[2]Assumptions!$BP$4</definedName>
    <definedName name="RiskFree" localSheetId="2">'[1]Valuation Overview'!$D$13</definedName>
    <definedName name="RiskFree">'[2]Valuation Overview'!$D$13</definedName>
    <definedName name="scaling" localSheetId="2">'[8]Histogram Data'!$E$1</definedName>
    <definedName name="scaling">'Histogram Data'!$E$1</definedName>
    <definedName name="Scenario1" localSheetId="2">[8]Model!$Q$100</definedName>
    <definedName name="Scenario1">'Valuation Model'!$G$67</definedName>
    <definedName name="Scenario2" localSheetId="2">[8]Model!$Q$111</definedName>
    <definedName name="Scenario2">'Valuation Model'!$G$78</definedName>
    <definedName name="Scenario3" localSheetId="2">[8]Model!$Q$122</definedName>
    <definedName name="Scenario3">'Valuation Model'!$G$89</definedName>
    <definedName name="Scenario4" localSheetId="2">[8]Model!$Q$133</definedName>
    <definedName name="Scenario4">'Valuation Model'!$G$100</definedName>
    <definedName name="Scenario5" localSheetId="2">[8]Model!$Q$144</definedName>
    <definedName name="Scenario5">'Valuation Model'!$G$111</definedName>
    <definedName name="Scenario6" localSheetId="2">[8]Model!$Q$155</definedName>
    <definedName name="Scenario6">'Valuation Model'!$G$122</definedName>
    <definedName name="Scenario7" localSheetId="2">[8]Model!$Q$168</definedName>
    <definedName name="Scenario7">'Valuation Model'!$G$133</definedName>
    <definedName name="Scenario8" localSheetId="2">[8]Model!$Q$179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[5]Control!$L$8</definedName>
    <definedName name="StockPriceData" localSheetId="2">[8]Data!$K$2:$K$2516</definedName>
    <definedName name="StockPriceData">[6]Data!$K$2:$K$2516</definedName>
    <definedName name="TerminalDayCount" localSheetId="2">[1]Assumptions!$Z$184</definedName>
    <definedName name="TerminalDayCount">[2]Assumptions!$Z$184</definedName>
    <definedName name="TerminalMethod" localSheetId="2">'[1]Valuation Overview'!$D$11</definedName>
    <definedName name="TerminalMethod">'[2]Valuation Overview'!$D$11</definedName>
    <definedName name="ticker" localSheetId="2">[8]Model!$B$2</definedName>
    <definedName name="ticker">'Valuation Model'!$B$2</definedName>
    <definedName name="ValuationMethod" localSheetId="2">'[1]Valuation Overview'!$D$11</definedName>
    <definedName name="ValuationMethod">'[2]Valuation Overview'!$D$11</definedName>
    <definedName name="value1">[7]Model!$J$9</definedName>
    <definedName name="value2">[7]Model!$J$10</definedName>
    <definedName name="value3">[7]Model!$J$11</definedName>
    <definedName name="value4">[7]Model!$J$12</definedName>
    <definedName name="value5">[7]Model!$J$13</definedName>
    <definedName name="value6">[7]Model!$J$14</definedName>
    <definedName name="value7">[7]Model!$J$15</definedName>
    <definedName name="value8">[7]Model!$J$16</definedName>
    <definedName name="WorstCase" localSheetId="2">[8]Model!$K$21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2">#REF!</definedName>
    <definedName name="YF_Attributes">#REF!</definedName>
  </definedNames>
  <calcPr calcId="171027"/>
</workbook>
</file>

<file path=xl/calcChain.xml><?xml version="1.0" encoding="utf-8"?>
<calcChain xmlns="http://schemas.openxmlformats.org/spreadsheetml/2006/main">
  <c r="D9" i="1" l="1"/>
  <c r="E9" i="1"/>
  <c r="F9" i="1"/>
  <c r="G9" i="1"/>
  <c r="C9" i="1"/>
  <c r="D8" i="1"/>
  <c r="E8" i="1"/>
  <c r="F8" i="1"/>
  <c r="G8" i="1"/>
  <c r="C8" i="1"/>
  <c r="M140" i="31"/>
  <c r="L140" i="31"/>
  <c r="K140" i="31"/>
  <c r="J140" i="31"/>
  <c r="I140" i="31"/>
  <c r="H140" i="31"/>
  <c r="G140" i="31"/>
  <c r="M139" i="31"/>
  <c r="L139" i="31"/>
  <c r="K139" i="31"/>
  <c r="J139" i="31"/>
  <c r="I139" i="31"/>
  <c r="H139" i="31"/>
  <c r="G139" i="31"/>
  <c r="M138" i="31"/>
  <c r="L138" i="31"/>
  <c r="K138" i="31"/>
  <c r="J138" i="31"/>
  <c r="I138" i="31"/>
  <c r="H138" i="31"/>
  <c r="G138" i="31"/>
  <c r="M135" i="31"/>
  <c r="L135" i="31"/>
  <c r="K135" i="31"/>
  <c r="J135" i="31"/>
  <c r="I135" i="31"/>
  <c r="H135" i="31"/>
  <c r="G135" i="31"/>
  <c r="F135" i="31"/>
  <c r="E135" i="31"/>
  <c r="M134" i="31"/>
  <c r="L134" i="31"/>
  <c r="K134" i="31"/>
  <c r="J134" i="31"/>
  <c r="I134" i="31"/>
  <c r="H134" i="31"/>
  <c r="G134" i="31"/>
  <c r="F134" i="31"/>
  <c r="E134" i="31"/>
  <c r="M133" i="31"/>
  <c r="L133" i="31"/>
  <c r="K133" i="31"/>
  <c r="J133" i="31"/>
  <c r="I133" i="31"/>
  <c r="H133" i="31"/>
  <c r="G133" i="31"/>
  <c r="F133" i="31"/>
  <c r="E133" i="31"/>
  <c r="M130" i="31"/>
  <c r="L130" i="31"/>
  <c r="K130" i="31"/>
  <c r="J130" i="31"/>
  <c r="I130" i="31"/>
  <c r="H130" i="31"/>
  <c r="G130" i="31"/>
  <c r="F130" i="31"/>
  <c r="E130" i="31"/>
  <c r="D130" i="31"/>
  <c r="C130" i="31"/>
  <c r="M129" i="31"/>
  <c r="L129" i="31"/>
  <c r="K129" i="31"/>
  <c r="J129" i="31"/>
  <c r="I129" i="31"/>
  <c r="H129" i="31"/>
  <c r="G129" i="31"/>
  <c r="F129" i="31"/>
  <c r="E129" i="31"/>
  <c r="D129" i="31"/>
  <c r="C129" i="31"/>
  <c r="M128" i="31"/>
  <c r="L128" i="31"/>
  <c r="K128" i="31"/>
  <c r="J128" i="31"/>
  <c r="I128" i="31"/>
  <c r="H128" i="31"/>
  <c r="G128" i="31"/>
  <c r="F128" i="31"/>
  <c r="E128" i="31"/>
  <c r="D128" i="31"/>
  <c r="C128" i="31"/>
  <c r="O125" i="31"/>
  <c r="O124" i="31"/>
  <c r="O123" i="31"/>
  <c r="D118" i="31"/>
  <c r="D114" i="31"/>
  <c r="M102" i="31"/>
  <c r="L102" i="31"/>
  <c r="K102" i="31"/>
  <c r="J102" i="31"/>
  <c r="I102" i="31"/>
  <c r="H102" i="31"/>
  <c r="G102" i="31"/>
  <c r="F102" i="31"/>
  <c r="E102" i="31"/>
  <c r="D102" i="31"/>
  <c r="L100" i="31"/>
  <c r="D100" i="31"/>
  <c r="M99" i="31"/>
  <c r="E99" i="31"/>
  <c r="G98" i="31"/>
  <c r="K96" i="31"/>
  <c r="M95" i="31"/>
  <c r="L91" i="31"/>
  <c r="H91" i="31"/>
  <c r="G91" i="31"/>
  <c r="D91" i="31"/>
  <c r="K90" i="31"/>
  <c r="K99" i="31" s="1"/>
  <c r="J90" i="31"/>
  <c r="G90" i="31"/>
  <c r="G99" i="31" s="1"/>
  <c r="F90" i="31"/>
  <c r="F99" i="31" s="1"/>
  <c r="M89" i="31"/>
  <c r="M98" i="31" s="1"/>
  <c r="I89" i="31"/>
  <c r="I98" i="31" s="1"/>
  <c r="E89" i="31"/>
  <c r="E98" i="31" s="1"/>
  <c r="L88" i="31"/>
  <c r="L97" i="31" s="1"/>
  <c r="D88" i="31"/>
  <c r="D97" i="31" s="1"/>
  <c r="K87" i="31"/>
  <c r="J87" i="31"/>
  <c r="J96" i="31" s="1"/>
  <c r="G87" i="31"/>
  <c r="G96" i="31" s="1"/>
  <c r="F87" i="31"/>
  <c r="F96" i="31" s="1"/>
  <c r="M86" i="31"/>
  <c r="M88" i="31" s="1"/>
  <c r="L86" i="31"/>
  <c r="L95" i="31" s="1"/>
  <c r="I86" i="31"/>
  <c r="I88" i="31" s="1"/>
  <c r="H86" i="31"/>
  <c r="H95" i="31" s="1"/>
  <c r="E86" i="31"/>
  <c r="E88" i="31" s="1"/>
  <c r="D86" i="31"/>
  <c r="M83" i="31"/>
  <c r="M91" i="31" s="1"/>
  <c r="M100" i="31" s="1"/>
  <c r="N100" i="31" s="1"/>
  <c r="L83" i="31"/>
  <c r="K83" i="31"/>
  <c r="K91" i="31" s="1"/>
  <c r="J83" i="31"/>
  <c r="J91" i="31" s="1"/>
  <c r="J100" i="31" s="1"/>
  <c r="I83" i="31"/>
  <c r="I91" i="31" s="1"/>
  <c r="I100" i="31" s="1"/>
  <c r="H83" i="31"/>
  <c r="G83" i="31"/>
  <c r="F83" i="31"/>
  <c r="F91" i="31" s="1"/>
  <c r="F100" i="31" s="1"/>
  <c r="E83" i="31"/>
  <c r="E91" i="31" s="1"/>
  <c r="E100" i="31" s="1"/>
  <c r="D83" i="31"/>
  <c r="M76" i="31"/>
  <c r="M90" i="31" s="1"/>
  <c r="L76" i="31"/>
  <c r="L90" i="31" s="1"/>
  <c r="L99" i="31" s="1"/>
  <c r="K76" i="31"/>
  <c r="J76" i="31"/>
  <c r="I76" i="31"/>
  <c r="I90" i="31" s="1"/>
  <c r="I99" i="31" s="1"/>
  <c r="H76" i="31"/>
  <c r="H90" i="31" s="1"/>
  <c r="H99" i="31" s="1"/>
  <c r="G76" i="31"/>
  <c r="F76" i="31"/>
  <c r="E76" i="31"/>
  <c r="E90" i="31" s="1"/>
  <c r="D76" i="31"/>
  <c r="D90" i="31" s="1"/>
  <c r="D99" i="31" s="1"/>
  <c r="M69" i="31"/>
  <c r="L69" i="31"/>
  <c r="L89" i="31" s="1"/>
  <c r="K69" i="31"/>
  <c r="K89" i="31" s="1"/>
  <c r="K98" i="31" s="1"/>
  <c r="J69" i="31"/>
  <c r="J89" i="31" s="1"/>
  <c r="I69" i="31"/>
  <c r="H69" i="31"/>
  <c r="H89" i="31" s="1"/>
  <c r="H98" i="31" s="1"/>
  <c r="G69" i="31"/>
  <c r="G89" i="31" s="1"/>
  <c r="F69" i="31"/>
  <c r="F89" i="31" s="1"/>
  <c r="E69" i="31"/>
  <c r="D69" i="31"/>
  <c r="D89" i="31" s="1"/>
  <c r="M62" i="31"/>
  <c r="M87" i="31" s="1"/>
  <c r="M96" i="31" s="1"/>
  <c r="L62" i="31"/>
  <c r="L87" i="31" s="1"/>
  <c r="L96" i="31" s="1"/>
  <c r="K62" i="31"/>
  <c r="J62" i="31"/>
  <c r="I62" i="31"/>
  <c r="I87" i="31" s="1"/>
  <c r="I96" i="31" s="1"/>
  <c r="H62" i="31"/>
  <c r="H87" i="31" s="1"/>
  <c r="H96" i="31" s="1"/>
  <c r="G62" i="31"/>
  <c r="F62" i="31"/>
  <c r="E62" i="31"/>
  <c r="E87" i="31" s="1"/>
  <c r="E96" i="31" s="1"/>
  <c r="D62" i="31"/>
  <c r="D87" i="31" s="1"/>
  <c r="D96" i="31" s="1"/>
  <c r="M55" i="31"/>
  <c r="L55" i="31"/>
  <c r="K55" i="31"/>
  <c r="K86" i="31" s="1"/>
  <c r="J55" i="31"/>
  <c r="J86" i="31" s="1"/>
  <c r="J88" i="31" s="1"/>
  <c r="J97" i="31" s="1"/>
  <c r="I55" i="31"/>
  <c r="H55" i="31"/>
  <c r="G55" i="31"/>
  <c r="G86" i="31" s="1"/>
  <c r="G88" i="31" s="1"/>
  <c r="F55" i="31"/>
  <c r="F86" i="31" s="1"/>
  <c r="E55" i="31"/>
  <c r="D55" i="31"/>
  <c r="M44" i="31"/>
  <c r="L44" i="31"/>
  <c r="K44" i="31"/>
  <c r="J44" i="31"/>
  <c r="I44" i="31"/>
  <c r="H44" i="31"/>
  <c r="G44" i="31"/>
  <c r="M43" i="31"/>
  <c r="L43" i="31"/>
  <c r="K43" i="31"/>
  <c r="J43" i="31"/>
  <c r="I43" i="31"/>
  <c r="H43" i="31"/>
  <c r="G43" i="31"/>
  <c r="M42" i="31"/>
  <c r="L42" i="31"/>
  <c r="K42" i="31"/>
  <c r="J42" i="31"/>
  <c r="I42" i="31"/>
  <c r="H42" i="31"/>
  <c r="G42" i="31"/>
  <c r="M37" i="31"/>
  <c r="L37" i="31"/>
  <c r="K37" i="31"/>
  <c r="J37" i="31"/>
  <c r="I37" i="31"/>
  <c r="H37" i="31"/>
  <c r="G37" i="31"/>
  <c r="F37" i="31"/>
  <c r="E37" i="31"/>
  <c r="M36" i="31"/>
  <c r="L36" i="31"/>
  <c r="K36" i="31"/>
  <c r="J36" i="31"/>
  <c r="I36" i="31"/>
  <c r="H36" i="31"/>
  <c r="G36" i="31"/>
  <c r="F36" i="31"/>
  <c r="E36" i="31"/>
  <c r="M35" i="31"/>
  <c r="L35" i="31"/>
  <c r="K35" i="31"/>
  <c r="J35" i="31"/>
  <c r="I35" i="31"/>
  <c r="H35" i="31"/>
  <c r="G35" i="31"/>
  <c r="F35" i="31"/>
  <c r="E35" i="31"/>
  <c r="M23" i="31"/>
  <c r="L23" i="31"/>
  <c r="K23" i="31"/>
  <c r="J23" i="31"/>
  <c r="I23" i="31"/>
  <c r="H23" i="31"/>
  <c r="G23" i="31"/>
  <c r="F23" i="31"/>
  <c r="E23" i="31"/>
  <c r="D23" i="31"/>
  <c r="C23" i="31"/>
  <c r="M22" i="31"/>
  <c r="L22" i="31"/>
  <c r="K22" i="31"/>
  <c r="J22" i="31"/>
  <c r="I22" i="31"/>
  <c r="H22" i="31"/>
  <c r="G22" i="31"/>
  <c r="F22" i="31"/>
  <c r="E22" i="31"/>
  <c r="D22" i="31"/>
  <c r="C22" i="31"/>
  <c r="M21" i="31"/>
  <c r="L21" i="31"/>
  <c r="K21" i="31"/>
  <c r="J21" i="31"/>
  <c r="I21" i="31"/>
  <c r="H21" i="31"/>
  <c r="G21" i="31"/>
  <c r="F21" i="31"/>
  <c r="E21" i="31"/>
  <c r="D21" i="31"/>
  <c r="C21" i="31"/>
  <c r="C20" i="31"/>
  <c r="C16" i="31"/>
  <c r="N15" i="31"/>
  <c r="O15" i="31" s="1"/>
  <c r="P15" i="31" s="1"/>
  <c r="Q15" i="31" s="1"/>
  <c r="R15" i="31" s="1"/>
  <c r="T15" i="31" s="1"/>
  <c r="N14" i="31"/>
  <c r="O14" i="31" s="1"/>
  <c r="P14" i="31" s="1"/>
  <c r="Q14" i="31" s="1"/>
  <c r="R14" i="31" s="1"/>
  <c r="T14" i="31" s="1"/>
  <c r="N13" i="31"/>
  <c r="O13" i="31" s="1"/>
  <c r="P13" i="31" s="1"/>
  <c r="Q13" i="31" s="1"/>
  <c r="R13" i="31" s="1"/>
  <c r="T13" i="31" s="1"/>
  <c r="C9" i="31"/>
  <c r="B9" i="31"/>
  <c r="B16" i="31" s="1"/>
  <c r="N8" i="31"/>
  <c r="N7" i="31"/>
  <c r="N6" i="31"/>
  <c r="N5" i="31"/>
  <c r="M5" i="31"/>
  <c r="L5" i="31"/>
  <c r="L20" i="31" s="1"/>
  <c r="K5" i="31"/>
  <c r="J5" i="31"/>
  <c r="N41" i="31" s="1"/>
  <c r="I5" i="31"/>
  <c r="H5" i="31"/>
  <c r="H9" i="31" s="1"/>
  <c r="G5" i="31"/>
  <c r="F5" i="31"/>
  <c r="J41" i="31" s="1"/>
  <c r="E5" i="31"/>
  <c r="I41" i="31" s="1"/>
  <c r="D5" i="31"/>
  <c r="H41" i="31" s="1"/>
  <c r="I105" i="31" l="1"/>
  <c r="I97" i="31"/>
  <c r="I92" i="31"/>
  <c r="H16" i="31"/>
  <c r="F98" i="31"/>
  <c r="J98" i="31"/>
  <c r="K100" i="31"/>
  <c r="E105" i="31"/>
  <c r="E92" i="31"/>
  <c r="E97" i="31"/>
  <c r="M105" i="31"/>
  <c r="M92" i="31"/>
  <c r="M97" i="31"/>
  <c r="N88" i="31"/>
  <c r="N43" i="31"/>
  <c r="F9" i="31"/>
  <c r="N9" i="31"/>
  <c r="G108" i="31"/>
  <c r="K41" i="31"/>
  <c r="I34" i="31"/>
  <c r="M34" i="31"/>
  <c r="O5" i="31"/>
  <c r="O41" i="31" s="1"/>
  <c r="O7" i="31"/>
  <c r="G9" i="31"/>
  <c r="H24" i="31" s="1"/>
  <c r="K9" i="31"/>
  <c r="K20" i="31"/>
  <c r="L34" i="31"/>
  <c r="N91" i="31"/>
  <c r="N89" i="31"/>
  <c r="I106" i="31"/>
  <c r="E108" i="31"/>
  <c r="M108" i="31"/>
  <c r="J20" i="31"/>
  <c r="M41" i="31"/>
  <c r="N90" i="31"/>
  <c r="G41" i="31"/>
  <c r="F34" i="31"/>
  <c r="E34" i="31"/>
  <c r="D20" i="31"/>
  <c r="N44" i="31"/>
  <c r="D9" i="31"/>
  <c r="G45" i="31" s="1"/>
  <c r="L9" i="31"/>
  <c r="N12" i="31"/>
  <c r="F20" i="31"/>
  <c r="G34" i="31"/>
  <c r="F88" i="31"/>
  <c r="J92" i="31"/>
  <c r="H88" i="31"/>
  <c r="J107" i="31"/>
  <c r="D92" i="31"/>
  <c r="L92" i="31"/>
  <c r="I95" i="31"/>
  <c r="G100" i="31"/>
  <c r="O100" i="31"/>
  <c r="D105" i="31"/>
  <c r="L105" i="31"/>
  <c r="J9" i="31"/>
  <c r="K34" i="31"/>
  <c r="J34" i="31"/>
  <c r="H20" i="31"/>
  <c r="O42" i="31"/>
  <c r="N42" i="31"/>
  <c r="E20" i="31"/>
  <c r="I20" i="31"/>
  <c r="M20" i="31"/>
  <c r="O6" i="31"/>
  <c r="O8" i="31"/>
  <c r="E9" i="31"/>
  <c r="I9" i="31"/>
  <c r="M9" i="31"/>
  <c r="G20" i="31"/>
  <c r="C24" i="31"/>
  <c r="H34" i="31"/>
  <c r="L41" i="31"/>
  <c r="G92" i="31"/>
  <c r="G101" i="31" s="1"/>
  <c r="G97" i="31"/>
  <c r="K88" i="31"/>
  <c r="K95" i="31"/>
  <c r="G106" i="31"/>
  <c r="E107" i="31"/>
  <c r="I107" i="31"/>
  <c r="M107" i="31"/>
  <c r="D108" i="31"/>
  <c r="L108" i="31"/>
  <c r="J95" i="31"/>
  <c r="D98" i="31"/>
  <c r="L98" i="31"/>
  <c r="J99" i="31"/>
  <c r="H100" i="31"/>
  <c r="G105" i="31"/>
  <c r="E106" i="31"/>
  <c r="M106" i="31"/>
  <c r="I108" i="31"/>
  <c r="D120" i="31"/>
  <c r="G3" i="1"/>
  <c r="H97" i="31" l="1"/>
  <c r="H92" i="31"/>
  <c r="H105" i="31" s="1"/>
  <c r="E38" i="31"/>
  <c r="F16" i="31"/>
  <c r="J45" i="31"/>
  <c r="F24" i="31"/>
  <c r="H38" i="31"/>
  <c r="M24" i="31"/>
  <c r="M16" i="31"/>
  <c r="O89" i="31"/>
  <c r="P6" i="31"/>
  <c r="N46" i="31"/>
  <c r="J16" i="31"/>
  <c r="L38" i="31"/>
  <c r="J24" i="31"/>
  <c r="L107" i="31"/>
  <c r="L101" i="31"/>
  <c r="J101" i="31"/>
  <c r="J108" i="31"/>
  <c r="L106" i="31"/>
  <c r="N92" i="31"/>
  <c r="N101" i="31" s="1"/>
  <c r="F38" i="31"/>
  <c r="D24" i="31"/>
  <c r="H45" i="31"/>
  <c r="D16" i="31"/>
  <c r="I24" i="31"/>
  <c r="I16" i="31"/>
  <c r="K38" i="31"/>
  <c r="M45" i="31"/>
  <c r="M46" i="31" s="1"/>
  <c r="P100" i="31"/>
  <c r="O91" i="31"/>
  <c r="D107" i="31"/>
  <c r="D101" i="31"/>
  <c r="J105" i="31"/>
  <c r="N16" i="31"/>
  <c r="O12" i="31"/>
  <c r="G107" i="31"/>
  <c r="M38" i="31"/>
  <c r="K24" i="31"/>
  <c r="K16" i="31"/>
  <c r="P7" i="31"/>
  <c r="O90" i="31"/>
  <c r="D106" i="31"/>
  <c r="E101" i="31"/>
  <c r="J38" i="31"/>
  <c r="P42" i="31"/>
  <c r="K92" i="31"/>
  <c r="K97" i="31"/>
  <c r="K105" i="31"/>
  <c r="P8" i="31"/>
  <c r="Q8" i="31" s="1"/>
  <c r="R8" i="31" s="1"/>
  <c r="T8" i="31" s="1"/>
  <c r="E24" i="31"/>
  <c r="E16" i="31"/>
  <c r="I45" i="31"/>
  <c r="G38" i="31"/>
  <c r="F92" i="31"/>
  <c r="F105" i="31" s="1"/>
  <c r="F97" i="31"/>
  <c r="L24" i="31"/>
  <c r="L16" i="31"/>
  <c r="O44" i="31"/>
  <c r="K45" i="31"/>
  <c r="I38" i="31"/>
  <c r="G16" i="31"/>
  <c r="G24" i="31"/>
  <c r="O88" i="31"/>
  <c r="P5" i="31"/>
  <c r="O9" i="31"/>
  <c r="O24" i="31" s="1"/>
  <c r="N24" i="31"/>
  <c r="O43" i="31"/>
  <c r="M101" i="31"/>
  <c r="J106" i="31"/>
  <c r="L45" i="31"/>
  <c r="I101" i="31"/>
  <c r="M33" i="21"/>
  <c r="N33" i="21"/>
  <c r="O33" i="21"/>
  <c r="P33" i="21"/>
  <c r="M34" i="21"/>
  <c r="N34" i="21"/>
  <c r="O34" i="21"/>
  <c r="P34" i="21"/>
  <c r="L34" i="21"/>
  <c r="L33" i="21"/>
  <c r="O16" i="31" l="1"/>
  <c r="O31" i="31" s="1"/>
  <c r="P12" i="31"/>
  <c r="Q5" i="31"/>
  <c r="P88" i="31"/>
  <c r="P9" i="31"/>
  <c r="P24" i="31" s="1"/>
  <c r="P41" i="31"/>
  <c r="P90" i="31"/>
  <c r="Q7" i="31"/>
  <c r="P43" i="31"/>
  <c r="N31" i="31"/>
  <c r="H101" i="31"/>
  <c r="H107" i="31"/>
  <c r="H106" i="31"/>
  <c r="H108" i="31"/>
  <c r="O92" i="31"/>
  <c r="O101" i="31" s="1"/>
  <c r="P44" i="31"/>
  <c r="K101" i="31"/>
  <c r="K107" i="31"/>
  <c r="K108" i="31"/>
  <c r="K106" i="31"/>
  <c r="O47" i="31"/>
  <c r="Q100" i="31"/>
  <c r="P91" i="31"/>
  <c r="M47" i="31"/>
  <c r="P89" i="31"/>
  <c r="Q6" i="31"/>
  <c r="Q42" i="31"/>
  <c r="F101" i="31"/>
  <c r="F108" i="31"/>
  <c r="F107" i="31"/>
  <c r="F106" i="31"/>
  <c r="N47" i="31"/>
  <c r="O46" i="31"/>
  <c r="R44" i="31"/>
  <c r="Q44" i="31"/>
  <c r="A40" i="21"/>
  <c r="A39" i="21"/>
  <c r="A38" i="21"/>
  <c r="A37"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Q90" i="31" l="1"/>
  <c r="R7" i="31"/>
  <c r="P16" i="31"/>
  <c r="Q12" i="31"/>
  <c r="R6" i="31"/>
  <c r="Q89" i="31"/>
  <c r="R42" i="31"/>
  <c r="R100" i="31"/>
  <c r="R91" i="31" s="1"/>
  <c r="Q91" i="31"/>
  <c r="Q43" i="31"/>
  <c r="P46" i="31"/>
  <c r="P92" i="31"/>
  <c r="P101" i="31" s="1"/>
  <c r="Q88" i="31"/>
  <c r="Q92" i="31" s="1"/>
  <c r="Q9" i="31"/>
  <c r="R5" i="31"/>
  <c r="Q41" i="31"/>
  <c r="L15" i="21"/>
  <c r="M15" i="21"/>
  <c r="N15" i="21"/>
  <c r="O15" i="21"/>
  <c r="P15" i="21"/>
  <c r="M14" i="21"/>
  <c r="N14" i="21"/>
  <c r="O14" i="21"/>
  <c r="P14" i="21"/>
  <c r="L14" i="21"/>
  <c r="L7" i="21"/>
  <c r="M7" i="21"/>
  <c r="N7" i="21"/>
  <c r="O7" i="21"/>
  <c r="P7" i="21"/>
  <c r="M6" i="21"/>
  <c r="N6" i="21"/>
  <c r="O6" i="21"/>
  <c r="P6" i="21"/>
  <c r="L6" i="21"/>
  <c r="Q16" i="31" l="1"/>
  <c r="Q31" i="31" s="1"/>
  <c r="R12" i="31"/>
  <c r="R88" i="31"/>
  <c r="R9" i="31"/>
  <c r="T5" i="31"/>
  <c r="R41" i="31"/>
  <c r="P31" i="31"/>
  <c r="Q47" i="31"/>
  <c r="Q24" i="31"/>
  <c r="Q46" i="31"/>
  <c r="R46" i="31"/>
  <c r="R90" i="31"/>
  <c r="T7" i="31"/>
  <c r="R43" i="31"/>
  <c r="P47" i="31"/>
  <c r="Q101" i="31"/>
  <c r="R89" i="31"/>
  <c r="T6" i="31"/>
  <c r="C2" i="21"/>
  <c r="D2" i="21"/>
  <c r="E2" i="21"/>
  <c r="F2" i="21"/>
  <c r="G2" i="21"/>
  <c r="H2" i="21"/>
  <c r="I2" i="21"/>
  <c r="J2" i="21"/>
  <c r="K2" i="21"/>
  <c r="B2" i="21"/>
  <c r="R24" i="31" l="1"/>
  <c r="T9" i="31"/>
  <c r="R92" i="31"/>
  <c r="R101" i="31" s="1"/>
  <c r="R16" i="31"/>
  <c r="T12" i="31"/>
  <c r="H5" i="21"/>
  <c r="D5" i="21"/>
  <c r="I5" i="21"/>
  <c r="E5" i="21"/>
  <c r="G5" i="21"/>
  <c r="C5" i="21"/>
  <c r="L4" i="21"/>
  <c r="L12" i="21" s="1"/>
  <c r="L31"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T16" i="31" l="1"/>
  <c r="R31" i="31"/>
  <c r="R47" i="31"/>
  <c r="M4" i="21"/>
  <c r="N4" i="21" s="1"/>
  <c r="L11" i="21"/>
  <c r="L30" i="21" s="1"/>
  <c r="K7" i="21"/>
  <c r="K6" i="21"/>
  <c r="N3" i="21"/>
  <c r="M11" i="21"/>
  <c r="M30" i="21" s="1"/>
  <c r="K28" i="21"/>
  <c r="K36" i="21"/>
  <c r="K9" i="21"/>
  <c r="K17" i="21" s="1"/>
  <c r="K21" i="21" s="1"/>
  <c r="L1" i="21"/>
  <c r="J36" i="21"/>
  <c r="J28" i="21"/>
  <c r="J9" i="21"/>
  <c r="J17" i="21" s="1"/>
  <c r="J21" i="21" s="1"/>
  <c r="F28" i="21"/>
  <c r="F36" i="21"/>
  <c r="F9" i="21"/>
  <c r="F17" i="21" s="1"/>
  <c r="F21" i="21" s="1"/>
  <c r="I36" i="21"/>
  <c r="I28" i="21"/>
  <c r="I9" i="21"/>
  <c r="I17" i="21" s="1"/>
  <c r="I21" i="21" s="1"/>
  <c r="E36" i="21"/>
  <c r="E28" i="21"/>
  <c r="E9" i="21"/>
  <c r="E17" i="21" s="1"/>
  <c r="E21" i="21" s="1"/>
  <c r="B36" i="21"/>
  <c r="B28" i="21"/>
  <c r="B9" i="21"/>
  <c r="B17" i="21" s="1"/>
  <c r="B21" i="21" s="1"/>
  <c r="H28" i="21"/>
  <c r="H36" i="21"/>
  <c r="H9" i="21"/>
  <c r="H17" i="21" s="1"/>
  <c r="H21" i="21" s="1"/>
  <c r="D36" i="21"/>
  <c r="D28" i="21"/>
  <c r="D9" i="21"/>
  <c r="D17" i="21" s="1"/>
  <c r="D21" i="21" s="1"/>
  <c r="G28" i="21"/>
  <c r="G36" i="21"/>
  <c r="G9" i="21"/>
  <c r="G17" i="21" s="1"/>
  <c r="G21" i="21" s="1"/>
  <c r="C28" i="21"/>
  <c r="C36" i="21"/>
  <c r="C9" i="21"/>
  <c r="C17" i="21" s="1"/>
  <c r="C21" i="21" s="1"/>
  <c r="K38" i="19"/>
  <c r="K39" i="19" s="1"/>
  <c r="G38" i="19"/>
  <c r="G39" i="19" s="1"/>
  <c r="C38" i="19"/>
  <c r="C39" i="19" s="1"/>
  <c r="K27" i="19"/>
  <c r="K26" i="21" s="1"/>
  <c r="J27" i="19"/>
  <c r="J26" i="21" s="1"/>
  <c r="I27" i="19"/>
  <c r="I26" i="21" s="1"/>
  <c r="H27" i="19"/>
  <c r="H26" i="21" s="1"/>
  <c r="G27" i="19"/>
  <c r="G26" i="21" s="1"/>
  <c r="F27" i="19"/>
  <c r="F26" i="21" s="1"/>
  <c r="E27" i="19"/>
  <c r="E26" i="21" s="1"/>
  <c r="D27" i="19"/>
  <c r="D26" i="21" s="1"/>
  <c r="C27" i="19"/>
  <c r="C26" i="21" s="1"/>
  <c r="B27" i="19"/>
  <c r="B26" i="21" s="1"/>
  <c r="K19" i="19"/>
  <c r="K28" i="19" s="1"/>
  <c r="J19" i="19"/>
  <c r="J28" i="19" s="1"/>
  <c r="I19" i="19"/>
  <c r="H19" i="19"/>
  <c r="G19" i="19"/>
  <c r="G28" i="19" s="1"/>
  <c r="F19" i="19"/>
  <c r="F28" i="19" s="1"/>
  <c r="E19" i="19"/>
  <c r="D19" i="19"/>
  <c r="C19" i="19"/>
  <c r="C28" i="19" s="1"/>
  <c r="B19" i="19"/>
  <c r="B28" i="19" s="1"/>
  <c r="H17" i="19"/>
  <c r="D17" i="19"/>
  <c r="K11" i="19"/>
  <c r="K10" i="21" s="1"/>
  <c r="K37" i="21" s="1"/>
  <c r="J11" i="19"/>
  <c r="I11" i="19"/>
  <c r="H11" i="19"/>
  <c r="H10" i="21" s="1"/>
  <c r="H37" i="21" s="1"/>
  <c r="G11" i="19"/>
  <c r="G10" i="21" s="1"/>
  <c r="G37" i="21" s="1"/>
  <c r="F11" i="19"/>
  <c r="E11" i="19"/>
  <c r="D11" i="19"/>
  <c r="D10" i="21" s="1"/>
  <c r="D37" i="21" s="1"/>
  <c r="C11" i="19"/>
  <c r="C10" i="21" s="1"/>
  <c r="C37"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D22" i="21" l="1"/>
  <c r="D28" i="19"/>
  <c r="H22" i="21"/>
  <c r="H28" i="19"/>
  <c r="E22" i="21"/>
  <c r="E28" i="19"/>
  <c r="E32" i="19" s="1"/>
  <c r="E29" i="21" s="1"/>
  <c r="E32" i="21" s="1"/>
  <c r="I22" i="21"/>
  <c r="I28" i="19"/>
  <c r="M12" i="21"/>
  <c r="M31" i="21" s="1"/>
  <c r="O4" i="21"/>
  <c r="N12" i="21"/>
  <c r="N31" i="21" s="1"/>
  <c r="O3" i="21"/>
  <c r="N11" i="21"/>
  <c r="N30" i="21" s="1"/>
  <c r="L28" i="21"/>
  <c r="L9" i="21"/>
  <c r="M1" i="21"/>
  <c r="C40" i="19"/>
  <c r="B19" i="21"/>
  <c r="B22" i="21"/>
  <c r="F19" i="21"/>
  <c r="F22" i="21"/>
  <c r="J19" i="21"/>
  <c r="J22" i="21"/>
  <c r="C13" i="21"/>
  <c r="C18" i="21"/>
  <c r="G13" i="21"/>
  <c r="G18" i="21"/>
  <c r="K13" i="21"/>
  <c r="K15" i="21" s="1"/>
  <c r="K18" i="21"/>
  <c r="C19" i="21"/>
  <c r="C22" i="21"/>
  <c r="G19" i="21"/>
  <c r="G22" i="21"/>
  <c r="K19" i="21"/>
  <c r="K22" i="21"/>
  <c r="D13" i="21"/>
  <c r="D18" i="21"/>
  <c r="H13" i="21"/>
  <c r="H18" i="21"/>
  <c r="G12" i="19"/>
  <c r="I15" i="19"/>
  <c r="I45" i="19" s="1"/>
  <c r="E10" i="21"/>
  <c r="E37" i="21" s="1"/>
  <c r="I13" i="19"/>
  <c r="I41" i="19" s="1"/>
  <c r="I10" i="21"/>
  <c r="I37" i="21" s="1"/>
  <c r="K12" i="19"/>
  <c r="B12" i="19"/>
  <c r="B10" i="21"/>
  <c r="B37" i="21" s="1"/>
  <c r="B38" i="21" s="1"/>
  <c r="F12" i="19"/>
  <c r="F10" i="21"/>
  <c r="F37" i="21" s="1"/>
  <c r="J12" i="19"/>
  <c r="J10" i="21"/>
  <c r="J37" i="21" s="1"/>
  <c r="H19" i="2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B32"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29" i="19" l="1"/>
  <c r="G29" i="19"/>
  <c r="F32" i="19"/>
  <c r="F29" i="21" s="1"/>
  <c r="F32" i="21" s="1"/>
  <c r="G32" i="19"/>
  <c r="G33" i="19" s="1"/>
  <c r="C32" i="19"/>
  <c r="C33" i="19" s="1"/>
  <c r="F29" i="19"/>
  <c r="K14" i="21"/>
  <c r="J32" i="19"/>
  <c r="J29" i="21" s="1"/>
  <c r="J32" i="21" s="1"/>
  <c r="K29" i="19"/>
  <c r="K32" i="19"/>
  <c r="K29" i="21" s="1"/>
  <c r="K32" i="21" s="1"/>
  <c r="K33" i="21" s="1"/>
  <c r="H32" i="19"/>
  <c r="H29" i="21" s="1"/>
  <c r="H32" i="21" s="1"/>
  <c r="C29" i="19"/>
  <c r="J29" i="19"/>
  <c r="G39" i="21"/>
  <c r="J39" i="21"/>
  <c r="B33" i="19"/>
  <c r="B29" i="21"/>
  <c r="B32" i="21" s="1"/>
  <c r="D39" i="21"/>
  <c r="K39" i="21"/>
  <c r="P3" i="21"/>
  <c r="P11" i="21" s="1"/>
  <c r="P30" i="21" s="1"/>
  <c r="O11" i="21"/>
  <c r="O30" i="21" s="1"/>
  <c r="P4" i="21"/>
  <c r="P12" i="21" s="1"/>
  <c r="P31" i="21" s="1"/>
  <c r="O12" i="21"/>
  <c r="O31" i="21" s="1"/>
  <c r="C39" i="21"/>
  <c r="C38" i="21"/>
  <c r="D38" i="21" s="1"/>
  <c r="N1" i="21"/>
  <c r="M28" i="21"/>
  <c r="M9" i="21"/>
  <c r="I29" i="19"/>
  <c r="I19" i="21"/>
  <c r="F13" i="21"/>
  <c r="F18" i="21"/>
  <c r="E29" i="19"/>
  <c r="E19" i="21"/>
  <c r="I32" i="19"/>
  <c r="I29" i="21" s="1"/>
  <c r="I32" i="21" s="1"/>
  <c r="H29" i="19"/>
  <c r="D29" i="19"/>
  <c r="D19" i="21"/>
  <c r="J13" i="21"/>
  <c r="J18" i="21"/>
  <c r="B13" i="21"/>
  <c r="B18" i="21"/>
  <c r="E13" i="21"/>
  <c r="E18" i="21"/>
  <c r="I13" i="21"/>
  <c r="I18" i="21"/>
  <c r="D32" i="19"/>
  <c r="J44" i="19"/>
  <c r="I42" i="19"/>
  <c r="I40" i="21" s="1"/>
  <c r="G44" i="19"/>
  <c r="K44" i="19"/>
  <c r="E42" i="19"/>
  <c r="E40" i="21" s="1"/>
  <c r="J42" i="19"/>
  <c r="J40" i="21" s="1"/>
  <c r="H40" i="19"/>
  <c r="H39" i="21" s="1"/>
  <c r="K42" i="19"/>
  <c r="K40" i="21" s="1"/>
  <c r="I40" i="19"/>
  <c r="I39" i="21" s="1"/>
  <c r="H44" i="19"/>
  <c r="F42" i="19"/>
  <c r="F40" i="21" s="1"/>
  <c r="G42" i="19"/>
  <c r="G40" i="21" s="1"/>
  <c r="E40" i="19"/>
  <c r="E39" i="21" s="1"/>
  <c r="I44" i="19"/>
  <c r="F40" i="19"/>
  <c r="F39" i="21" s="1"/>
  <c r="F34" i="19"/>
  <c r="E33" i="19"/>
  <c r="H42" i="19"/>
  <c r="H40" i="21" s="1"/>
  <c r="E9" i="17"/>
  <c r="E6" i="17"/>
  <c r="E7" i="17"/>
  <c r="E12" i="17"/>
  <c r="E11" i="17"/>
  <c r="E10" i="17"/>
  <c r="E8" i="17"/>
  <c r="E5" i="17"/>
  <c r="J8" i="17"/>
  <c r="C34" i="19" l="1"/>
  <c r="D34" i="19"/>
  <c r="C29" i="21"/>
  <c r="C32" i="21" s="1"/>
  <c r="E34" i="19"/>
  <c r="F33" i="19"/>
  <c r="H34" i="19"/>
  <c r="G29" i="21"/>
  <c r="G32" i="21" s="1"/>
  <c r="G34" i="19"/>
  <c r="G35" i="19"/>
  <c r="J33" i="19"/>
  <c r="H33" i="19"/>
  <c r="K35" i="19"/>
  <c r="J35" i="19"/>
  <c r="H35" i="19"/>
  <c r="H36" i="19"/>
  <c r="K33" i="19"/>
  <c r="E35" i="19"/>
  <c r="K34" i="19"/>
  <c r="J34" i="19"/>
  <c r="K34" i="21"/>
  <c r="F35" i="19"/>
  <c r="D29" i="21"/>
  <c r="D32" i="21" s="1"/>
  <c r="I35" i="19"/>
  <c r="I36" i="19"/>
  <c r="G36" i="19"/>
  <c r="I34" i="19"/>
  <c r="J36" i="19"/>
  <c r="K36" i="19"/>
  <c r="I33" i="19"/>
  <c r="O1" i="21"/>
  <c r="N28" i="21"/>
  <c r="N9" i="21"/>
  <c r="E38" i="21"/>
  <c r="F38" i="21" s="1"/>
  <c r="G38" i="21" s="1"/>
  <c r="H38" i="21" s="1"/>
  <c r="I38" i="21" s="1"/>
  <c r="J38" i="21" s="1"/>
  <c r="K38" i="21" s="1"/>
  <c r="D33" i="19"/>
  <c r="J9" i="17"/>
  <c r="P1" i="21" l="1"/>
  <c r="O28" i="21"/>
  <c r="O9" i="21"/>
  <c r="J10" i="17"/>
  <c r="P28"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text>
        <r>
          <rPr>
            <b/>
            <sz val="9"/>
            <color indexed="81"/>
            <rFont val="Tahoma"/>
            <family val="2"/>
          </rPr>
          <t>Erik Kobayashi-Solomon:</t>
        </r>
        <r>
          <rPr>
            <sz val="9"/>
            <color indexed="81"/>
            <rFont val="Tahoma"/>
            <family val="2"/>
          </rPr>
          <t xml:space="preserve">
From 3q16 Form 10-Q </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C10" authorId="0" shapeId="0">
      <text>
        <r>
          <rPr>
            <b/>
            <sz val="9"/>
            <color indexed="81"/>
            <rFont val="Tahoma"/>
            <family val="2"/>
          </rPr>
          <t>Erik Kobayashi-Solomon:</t>
        </r>
        <r>
          <rPr>
            <sz val="9"/>
            <color indexed="81"/>
            <rFont val="Tahoma"/>
            <family val="2"/>
          </rPr>
          <t xml:space="preserve">
Assumes O/F profitability stays high (2016 contains actual), as does Aviation. Others 15%.</t>
        </r>
      </text>
    </comment>
    <comment ref="C11" authorId="0" shapeId="0">
      <text>
        <r>
          <rPr>
            <b/>
            <sz val="9"/>
            <color indexed="81"/>
            <rFont val="Tahoma"/>
            <family val="2"/>
          </rPr>
          <t>Erik Kobayashi-Solomon:</t>
        </r>
        <r>
          <rPr>
            <sz val="9"/>
            <color indexed="81"/>
            <rFont val="Tahoma"/>
            <family val="2"/>
          </rPr>
          <t xml:space="preserve">
Assumes that Aviation stays high. O/F slowly falls to 10%. Others at 15%.</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<sst xmlns="http://schemas.openxmlformats.org/spreadsheetml/2006/main" count="495" uniqueCount="219">
  <si>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</si>
  <si>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</si>
  <si>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</si>
  <si>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</si>
  <si>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</si>
  <si>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</si>
  <si>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</si>
  <si>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</si>
  <si>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</si>
  <si>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</si>
  <si>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</si>
  <si>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</si>
  <si>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</si>
  <si>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</si>
  <si>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</si>
  <si>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</si>
  <si>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</si>
  <si>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</si>
  <si>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</si>
  <si>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</si>
  <si>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</si>
  <si>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</si>
  <si>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</si>
  <si>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</si>
  <si>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</si>
  <si>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</si>
  <si>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</si>
  <si>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</si>
  <si>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</si>
  <si>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</si>
  <si>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</si>
  <si>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</si>
  <si>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</si>
  <si>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</si>
  <si>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</si>
  <si>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</si>
  <si>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</si>
  <si>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</si>
  <si>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</si>
  <si>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</si>
  <si>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</si>
  <si>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</si>
  <si>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</si>
  <si>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</si>
  <si>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</si>
  <si>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</si>
  <si>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</si>
  <si>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</si>
  <si>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</si>
  <si>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</si>
  <si>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</si>
  <si>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</si>
  <si>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</si>
  <si>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</si>
  <si>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</si>
  <si>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</si>
  <si>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</si>
  <si>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</si>
  <si>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</si>
  <si>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</si>
  <si>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</si>
  <si>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</si>
  <si>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</si>
  <si>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</si>
  <si>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</si>
  <si>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</si>
  <si>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</si>
  <si>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</si>
  <si>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</si>
  <si>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</si>
  <si>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</si>
  <si>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</si>
  <si>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</si>
  <si>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</si>
  <si>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</si>
  <si>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</si>
  <si>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</si>
  <si>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</si>
  <si>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</si>
  <si>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</si>
  <si>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</si>
  <si>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</si>
  <si>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</si>
  <si>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</si>
  <si>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</si>
  <si>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</si>
  <si>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</si>
  <si>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</si>
  <si>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</si>
  <si>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</si>
  <si>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</si>
  <si>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</si>
  <si>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</si>
  <si>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</si>
  <si>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</si>
  <si>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</si>
  <si>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</si>
  <si>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</si>
  <si>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</si>
  <si>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</si>
  <si>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</si>
  <si>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</si>
  <si>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</si>
  <si>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</si>
  <si>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</si>
  <si>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</si>
  <si>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</si>
  <si>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</si>
  <si>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</si>
  <si>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</si>
  <si>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</si>
  <si>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</si>
  <si>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</si>
  <si>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</si>
  <si>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</si>
  <si>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</si>
  <si>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</si>
  <si>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</si>
  <si>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</si>
  <si>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</si>
  <si>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</si>
  <si>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</si>
  <si>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</si>
  <si>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</si>
  <si>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</si>
  <si>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</si>
  <si>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</si>
  <si>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</si>
  <si>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</si>
  <si>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</si>
  <si>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</si>
  <si>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</si>
  <si>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</si>
  <si>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</si>
  <si>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</si>
  <si>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</si>
  <si>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</si>
  <si>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</si>
  <si>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</si>
  <si>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</si>
  <si>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</si>
  <si>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</si>
  <si>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</si>
  <si>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</si>
  <si>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</si>
  <si>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</si>
  <si>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</si>
  <si>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</si>
  <si>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</si>
  <si>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</si>
  <si>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</si>
  <si>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</si>
  <si>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</si>
  <si>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</si>
  <si>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</si>
  <si>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</si>
  <si>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</si>
  <si>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</si>
  <si>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</si>
  <si>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</si>
  <si>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</si>
  <si>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</si>
  <si>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</si>
  <si>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</si>
  <si>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</si>
  <si>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</si>
  <si>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</si>
  <si>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</si>
  <si>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</si>
  <si>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</si>
  <si>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</si>
  <si>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</si>
  <si>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</si>
  <si>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</si>
  <si>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</si>
  <si>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</si>
  <si>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</si>
  <si>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</si>
  <si>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</si>
  <si>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</si>
  <si>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</si>
  <si>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</si>
  <si>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</si>
  <si>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</si>
  <si>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</si>
  <si>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</si>
  <si>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</si>
  <si>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</si>
  <si>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</si>
  <si>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</si>
  <si>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Best Case</t>
  </si>
  <si>
    <t>Worst Case</t>
  </si>
  <si>
    <t>Garmin Ltd.</t>
  </si>
  <si>
    <t>GRMN</t>
  </si>
  <si>
    <t>Outdoor</t>
  </si>
  <si>
    <t>Fitness</t>
  </si>
  <si>
    <t>CAGR</t>
  </si>
  <si>
    <t>Outdoor &amp; Fitness</t>
  </si>
  <si>
    <t>Marine</t>
  </si>
  <si>
    <t>Auto</t>
  </si>
  <si>
    <t>Aviation</t>
  </si>
  <si>
    <t>Growth</t>
  </si>
  <si>
    <t>YoY</t>
  </si>
  <si>
    <t>Best Case 5Y RGR</t>
  </si>
  <si>
    <t>Worst Case 5Y RGR</t>
  </si>
  <si>
    <t>Costs</t>
  </si>
  <si>
    <t>COGS</t>
  </si>
  <si>
    <t>Advertising</t>
  </si>
  <si>
    <t>SG&amp;A</t>
  </si>
  <si>
    <t>R&amp;D</t>
  </si>
  <si>
    <t>Op Profits</t>
  </si>
  <si>
    <t>Op Margin</t>
  </si>
  <si>
    <t>Op Profit Share</t>
  </si>
  <si>
    <t>1H2016</t>
  </si>
  <si>
    <t>Americas</t>
  </si>
  <si>
    <t>APAC</t>
  </si>
  <si>
    <t>EMEA</t>
  </si>
  <si>
    <t>YoY Growth</t>
  </si>
  <si>
    <t>Most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</si>
</sst>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4">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11"/>
      <color rgb="FFFF000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6AD"/>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8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9" fontId="2" fillId="2" borderId="9" xfId="3" applyFont="1" applyFill="1" applyBorder="1"/>
    <xf numFmtId="9" fontId="2" fillId="2" borderId="0" xfId="3" applyFont="1" applyFill="1" applyBorder="1"/>
    <xf numFmtId="0" fontId="3" fillId="9" borderId="0" xfId="0" applyFont="1" applyFill="1"/>
    <xf numFmtId="0" fontId="5" fillId="9" borderId="0" xfId="0" applyFont="1" applyFill="1"/>
    <xf numFmtId="0" fontId="0" fillId="0" borderId="0" xfId="0" applyAlignment="1">
      <alignment horizontal="center"/>
    </xf>
    <xf numFmtId="165" fontId="0" fillId="0" borderId="5" xfId="1" applyNumberFormat="1" applyFont="1" applyBorder="1"/>
    <xf numFmtId="165" fontId="0" fillId="0" borderId="0" xfId="1" applyNumberFormat="1" applyFont="1" applyFill="1" applyBorder="1"/>
    <xf numFmtId="9" fontId="0" fillId="0" borderId="0" xfId="3" applyFont="1" applyFill="1" applyBorder="1"/>
    <xf numFmtId="165" fontId="0" fillId="0" borderId="6" xfId="1" applyNumberFormat="1" applyFont="1" applyFill="1" applyBorder="1"/>
    <xf numFmtId="0" fontId="43" fillId="0" borderId="0" xfId="0" applyFont="1" applyFill="1"/>
    <xf numFmtId="0" fontId="5" fillId="0" borderId="0" xfId="0" applyFont="1" applyFill="1"/>
    <xf numFmtId="9" fontId="53" fillId="0" borderId="0" xfId="3" applyFont="1" applyFill="1"/>
    <xf numFmtId="9" fontId="0" fillId="0" borderId="5" xfId="3" applyFont="1" applyBorder="1"/>
    <xf numFmtId="9" fontId="0" fillId="2" borderId="0" xfId="0" applyNumberFormat="1" applyFill="1"/>
    <xf numFmtId="9" fontId="0" fillId="2" borderId="6" xfId="0" applyNumberFormat="1" applyFill="1" applyBorder="1"/>
    <xf numFmtId="9" fontId="0" fillId="0" borderId="0" xfId="3" applyFont="1" applyBorder="1"/>
    <xf numFmtId="9" fontId="0" fillId="0" borderId="6" xfId="3" applyFont="1" applyBorder="1"/>
    <xf numFmtId="0" fontId="0" fillId="0" borderId="0" xfId="0" applyFill="1" applyBorder="1"/>
    <xf numFmtId="165" fontId="0" fillId="0" borderId="5" xfId="0" applyNumberFormat="1" applyBorder="1"/>
    <xf numFmtId="165" fontId="0" fillId="0" borderId="0" xfId="0" applyNumberFormat="1" applyBorder="1"/>
    <xf numFmtId="9" fontId="0" fillId="0" borderId="6" xfId="0" applyNumberFormat="1" applyBorder="1"/>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6.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3.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externalLink" Target="externalLinks/externalLink7.xml"/><Relationship Id="rId5" Type="http://schemas.openxmlformats.org/officeDocument/2006/relationships/chartsheet" Target="chartsheets/sheet1.xml"/><Relationship Id="rId15" Type="http://schemas.openxmlformats.org/officeDocument/2006/relationships/worksheet" Target="worksheets/sheet8.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chartsheet" Target="chartsheets/sheet6.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7.xml"/><Relationship Id="rId22" Type="http://schemas.openxmlformats.org/officeDocument/2006/relationships/externalLink" Target="externalLinks/externalLink5.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Segment-Level Revenues at Garmin (GRMN)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lineChart>
        <c:grouping val="standard"/>
        <c:varyColors val="0"/>
        <c:ser>
          <c:idx val="3"/>
          <c:order val="0"/>
          <c:tx>
            <c:strRef>
              <c:f>Segments!$A$5</c:f>
              <c:strCache>
                <c:ptCount val="1"/>
                <c:pt idx="0">
                  <c:v>Outdoor &amp; Fitness</c:v>
                </c:pt>
              </c:strCache>
            </c:strRef>
          </c:tx>
          <c:spPr>
            <a:ln w="28575" cap="rnd">
              <a:solidFill>
                <a:srgbClr val="0046AD"/>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Segments!$D$5:$M$5</c:f>
              <c:numCache>
                <c:formatCode>_(* #,##0_);_(* \(#,##0\);_(* "-"??_);_(@_)</c:formatCode>
                <c:ptCount val="10"/>
                <c:pt idx="0">
                  <c:v>285362</c:v>
                </c:pt>
                <c:pt idx="1">
                  <c:v>339741</c:v>
                </c:pt>
                <c:pt idx="2">
                  <c:v>427783</c:v>
                </c:pt>
                <c:pt idx="3">
                  <c:v>468924</c:v>
                </c:pt>
                <c:pt idx="4">
                  <c:v>559592</c:v>
                </c:pt>
                <c:pt idx="5">
                  <c:v>661386</c:v>
                </c:pt>
                <c:pt idx="6">
                  <c:v>723535</c:v>
                </c:pt>
                <c:pt idx="7">
                  <c:v>767272</c:v>
                </c:pt>
                <c:pt idx="8">
                  <c:v>995995</c:v>
                </c:pt>
                <c:pt idx="9">
                  <c:v>1086749</c:v>
                </c:pt>
              </c:numCache>
            </c:numRef>
          </c:val>
          <c:smooth val="0"/>
          <c:extLst>
            <c:ext xmlns:c16="http://schemas.microsoft.com/office/drawing/2014/chart" uri="{C3380CC4-5D6E-409C-BE32-E72D297353CC}">
              <c16:uniqueId val="{00000000-2F13-4926-9071-6A11CFFD0E17}"/>
            </c:ext>
          </c:extLst>
        </c:ser>
        <c:ser>
          <c:idx val="4"/>
          <c:order val="1"/>
          <c:tx>
            <c:strRef>
              <c:f>Segments!$A$6</c:f>
              <c:strCache>
                <c:ptCount val="1"/>
                <c:pt idx="0">
                  <c:v>Marine</c:v>
                </c:pt>
              </c:strCache>
            </c:strRef>
          </c:tx>
          <c:spPr>
            <a:ln w="28575" cap="rnd">
              <a:solidFill>
                <a:schemeClr val="tx2">
                  <a:lumMod val="40000"/>
                  <a:lumOff val="60000"/>
                </a:schemeClr>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Segments!$D$6:$M$6</c:f>
              <c:numCache>
                <c:formatCode>_(* #,##0_);_(* \(#,##0\);_(* "-"??_);_(@_)</c:formatCode>
                <c:ptCount val="10"/>
                <c:pt idx="0">
                  <c:v>166639</c:v>
                </c:pt>
                <c:pt idx="1">
                  <c:v>203399</c:v>
                </c:pt>
                <c:pt idx="2">
                  <c:v>204477</c:v>
                </c:pt>
                <c:pt idx="3">
                  <c:v>177644</c:v>
                </c:pt>
                <c:pt idx="4">
                  <c:v>198860</c:v>
                </c:pt>
                <c:pt idx="5">
                  <c:v>221730</c:v>
                </c:pt>
                <c:pt idx="6">
                  <c:v>208136</c:v>
                </c:pt>
                <c:pt idx="7">
                  <c:v>222928</c:v>
                </c:pt>
                <c:pt idx="8">
                  <c:v>248371</c:v>
                </c:pt>
                <c:pt idx="9">
                  <c:v>286778</c:v>
                </c:pt>
              </c:numCache>
            </c:numRef>
          </c:val>
          <c:smooth val="0"/>
          <c:extLst>
            <c:ext xmlns:c16="http://schemas.microsoft.com/office/drawing/2014/chart" uri="{C3380CC4-5D6E-409C-BE32-E72D297353CC}">
              <c16:uniqueId val="{00000001-2F13-4926-9071-6A11CFFD0E17}"/>
            </c:ext>
          </c:extLst>
        </c:ser>
        <c:ser>
          <c:idx val="5"/>
          <c:order val="2"/>
          <c:tx>
            <c:strRef>
              <c:f>Segments!$A$7</c:f>
              <c:strCache>
                <c:ptCount val="1"/>
                <c:pt idx="0">
                  <c:v>Auto</c:v>
                </c:pt>
              </c:strCache>
            </c:strRef>
          </c:tx>
          <c:spPr>
            <a:ln w="28575" cap="rnd">
              <a:solidFill>
                <a:srgbClr val="575A5D"/>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Segments!$D$7:$M$7</c:f>
              <c:numCache>
                <c:formatCode>_(* #,##0_);_(* \(#,##0\);_(* "-"??_);_(@_)</c:formatCode>
                <c:ptCount val="10"/>
                <c:pt idx="0">
                  <c:v>1089093</c:v>
                </c:pt>
                <c:pt idx="1">
                  <c:v>2342184</c:v>
                </c:pt>
                <c:pt idx="2">
                  <c:v>2538411</c:v>
                </c:pt>
                <c:pt idx="3">
                  <c:v>2054127</c:v>
                </c:pt>
                <c:pt idx="4">
                  <c:v>1668939</c:v>
                </c:pt>
                <c:pt idx="5">
                  <c:v>1590598</c:v>
                </c:pt>
                <c:pt idx="6">
                  <c:v>1492440</c:v>
                </c:pt>
                <c:pt idx="7">
                  <c:v>1302314</c:v>
                </c:pt>
                <c:pt idx="8">
                  <c:v>1240377</c:v>
                </c:pt>
                <c:pt idx="9">
                  <c:v>1048125</c:v>
                </c:pt>
              </c:numCache>
            </c:numRef>
          </c:val>
          <c:smooth val="0"/>
          <c:extLst>
            <c:ext xmlns:c16="http://schemas.microsoft.com/office/drawing/2014/chart" uri="{C3380CC4-5D6E-409C-BE32-E72D297353CC}">
              <c16:uniqueId val="{00000002-2F13-4926-9071-6A11CFFD0E17}"/>
            </c:ext>
          </c:extLst>
        </c:ser>
        <c:ser>
          <c:idx val="6"/>
          <c:order val="3"/>
          <c:tx>
            <c:strRef>
              <c:f>Segments!$A$8</c:f>
              <c:strCache>
                <c:ptCount val="1"/>
                <c:pt idx="0">
                  <c:v>Aviation</c:v>
                </c:pt>
              </c:strCache>
            </c:strRef>
          </c:tx>
          <c:spPr>
            <a:ln w="28575" cap="rnd">
              <a:solidFill>
                <a:srgbClr val="00B050"/>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Segments!$D$8:$M$8</c:f>
              <c:numCache>
                <c:formatCode>_(* #,##0_);_(* \(#,##0\);_(* "-"??_);_(@_)</c:formatCode>
                <c:ptCount val="10"/>
                <c:pt idx="0">
                  <c:v>232906</c:v>
                </c:pt>
                <c:pt idx="1">
                  <c:v>294995</c:v>
                </c:pt>
                <c:pt idx="2">
                  <c:v>323406</c:v>
                </c:pt>
                <c:pt idx="3">
                  <c:v>245745</c:v>
                </c:pt>
                <c:pt idx="4">
                  <c:v>262520</c:v>
                </c:pt>
                <c:pt idx="5">
                  <c:v>284855</c:v>
                </c:pt>
                <c:pt idx="6">
                  <c:v>291564</c:v>
                </c:pt>
                <c:pt idx="7">
                  <c:v>339337</c:v>
                </c:pt>
                <c:pt idx="8">
                  <c:v>385915</c:v>
                </c:pt>
                <c:pt idx="9">
                  <c:v>398618</c:v>
                </c:pt>
              </c:numCache>
            </c:numRef>
          </c:val>
          <c:smooth val="0"/>
          <c:extLst>
            <c:ext xmlns:c16="http://schemas.microsoft.com/office/drawing/2014/chart" uri="{C3380CC4-5D6E-409C-BE32-E72D297353CC}">
              <c16:uniqueId val="{00000003-2F13-4926-9071-6A11CFFD0E17}"/>
            </c:ext>
          </c:extLst>
        </c:ser>
        <c:dLbls>
          <c:showLegendKey val="0"/>
          <c:showVal val="0"/>
          <c:showCatName val="0"/>
          <c:showSerName val="0"/>
          <c:showPercent val="0"/>
          <c:showBubbleSize val="0"/>
        </c:dLbls>
        <c:smooth val="0"/>
        <c:axId val="659901592"/>
        <c:axId val="659901920"/>
      </c:lineChart>
      <c:catAx>
        <c:axId val="659901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59901920"/>
        <c:crosses val="autoZero"/>
        <c:auto val="1"/>
        <c:lblAlgn val="ctr"/>
        <c:lblOffset val="100"/>
        <c:noMultiLvlLbl val="0"/>
      </c:catAx>
      <c:valAx>
        <c:axId val="659901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599015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Free Cash Flow</a:t>
            </a:r>
            <a:r>
              <a:rPr lang="en-US" baseline="0">
                <a:solidFill>
                  <a:sysClr val="windowText" lastClr="000000"/>
                </a:solidFill>
                <a:latin typeface="Arial Narrow" panose="020B0606020202030204" pitchFamily="34" charset="0"/>
              </a:rPr>
              <a:t> </a:t>
            </a:r>
            <a:r>
              <a:rPr lang="en-US">
                <a:solidFill>
                  <a:sysClr val="windowText" lastClr="000000"/>
                </a:solidFill>
                <a:latin typeface="Arial Narrow" panose="020B0606020202030204" pitchFamily="34" charset="0"/>
              </a:rPr>
              <a:t>History &amp;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Data'!$A$29</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Data'!$B$29:$P$29</c:f>
              <c:numCache>
                <c:formatCode>_(* #,##0_);_(* \(#,##0\);_(* "-"??_);_(@_)</c:formatCode>
                <c:ptCount val="15"/>
                <c:pt idx="0">
                  <c:v>205.55753837675019</c:v>
                </c:pt>
                <c:pt idx="1">
                  <c:v>354.36407191463439</c:v>
                </c:pt>
                <c:pt idx="2">
                  <c:v>667.410799173187</c:v>
                </c:pt>
                <c:pt idx="3">
                  <c:v>1030.4178528968421</c:v>
                </c:pt>
                <c:pt idx="4">
                  <c:v>700.59295569567564</c:v>
                </c:pt>
                <c:pt idx="5">
                  <c:v>714.60130030209598</c:v>
                </c:pt>
                <c:pt idx="6">
                  <c:v>603.50765834103197</c:v>
                </c:pt>
                <c:pt idx="7">
                  <c:v>546.05417292264315</c:v>
                </c:pt>
                <c:pt idx="8">
                  <c:v>341.34280222226562</c:v>
                </c:pt>
                <c:pt idx="9">
                  <c:v>135.46660000002959</c:v>
                </c:pt>
              </c:numCache>
            </c:numRef>
          </c:val>
          <c:extLst>
            <c:ext xmlns:c16="http://schemas.microsoft.com/office/drawing/2014/chart" uri="{C3380CC4-5D6E-409C-BE32-E72D297353CC}">
              <c16:uniqueId val="{00000000-C675-4998-8FDA-70AF59AE3ABC}"/>
            </c:ext>
          </c:extLst>
        </c:ser>
        <c:ser>
          <c:idx val="1"/>
          <c:order val="1"/>
          <c:tx>
            <c:strRef>
              <c:f>'Graphing Data'!$A$31</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410.81346281250001</c:v>
                </c:pt>
                <c:pt idx="11" formatCode="_(* #,##0_);_(* \(#,##0\);_(* &quot;-&quot;??_);_(@_)">
                  <c:v>426.54632421090008</c:v>
                </c:pt>
                <c:pt idx="12" formatCode="_(* #,##0_);_(* \(#,##0\);_(* &quot;-&quot;??_);_(@_)">
                  <c:v>386.12469493138508</c:v>
                </c:pt>
                <c:pt idx="13" formatCode="_(* #,##0_);_(* \(#,##0\);_(* &quot;-&quot;??_);_(@_)">
                  <c:v>375.29068275109796</c:v>
                </c:pt>
                <c:pt idx="14" formatCode="_(* #,##0_);_(* \(#,##0\);_(* &quot;-&quot;??_);_(@_)">
                  <c:v>395.57658156059165</c:v>
                </c:pt>
              </c:numCache>
            </c:numRef>
          </c:val>
          <c:extLst>
            <c:ext xmlns:c16="http://schemas.microsoft.com/office/drawing/2014/chart" uri="{C3380CC4-5D6E-409C-BE32-E72D297353CC}">
              <c16:uniqueId val="{00000001-C675-4998-8FDA-70AF59AE3ABC}"/>
            </c:ext>
          </c:extLst>
        </c:ser>
        <c:ser>
          <c:idx val="2"/>
          <c:order val="2"/>
          <c:tx>
            <c:strRef>
              <c:f>'Graphing Data'!$A$30</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General</c:formatCode>
                <c:ptCount val="15"/>
                <c:pt idx="10" formatCode="_(* #,##0_);_(* \(#,##0\);_(* &quot;-&quot;??_);_(@_)">
                  <c:v>505.31690120000002</c:v>
                </c:pt>
                <c:pt idx="11" formatCode="_(* #,##0_);_(* \(#,##0\);_(* &quot;-&quot;??_);_(@_)">
                  <c:v>594.77989701350009</c:v>
                </c:pt>
                <c:pt idx="12" formatCode="_(* #,##0_);_(* \(#,##0\);_(* &quot;-&quot;??_);_(@_)">
                  <c:v>653.23784726337499</c:v>
                </c:pt>
                <c:pt idx="13" formatCode="_(* #,##0_);_(* \(#,##0\);_(* &quot;-&quot;??_);_(@_)">
                  <c:v>687.49598397111492</c:v>
                </c:pt>
                <c:pt idx="14" formatCode="_(* #,##0_);_(* \(#,##0\);_(* &quot;-&quot;??_);_(@_)">
                  <c:v>724.98034096423885</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Data'!$A$32</c:f>
              <c:strCache>
                <c:ptCount val="1"/>
                <c:pt idx="0">
                  <c:v>FCFO Margin (RHS)</c:v>
                </c:pt>
              </c:strCache>
            </c:strRef>
          </c:tx>
          <c:spPr>
            <a:ln w="19050" cap="rnd">
              <a:solidFill>
                <a:schemeClr val="tx1"/>
              </a:solidFill>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Data'!$B$32:$P$32</c:f>
              <c:numCache>
                <c:formatCode>0%</c:formatCode>
                <c:ptCount val="15"/>
                <c:pt idx="0">
                  <c:v>0.11587234406806662</c:v>
                </c:pt>
                <c:pt idx="1">
                  <c:v>0.11142406529490734</c:v>
                </c:pt>
                <c:pt idx="2">
                  <c:v>0.19101204672169131</c:v>
                </c:pt>
                <c:pt idx="3">
                  <c:v>0.34971621784147722</c:v>
                </c:pt>
                <c:pt idx="4">
                  <c:v>0.26045209514206069</c:v>
                </c:pt>
                <c:pt idx="5">
                  <c:v>0.25904782526813575</c:v>
                </c:pt>
                <c:pt idx="6">
                  <c:v>0.22223117948246088</c:v>
                </c:pt>
                <c:pt idx="7">
                  <c:v>0.20747913651747121</c:v>
                </c:pt>
                <c:pt idx="8">
                  <c:v>0.118907512571078</c:v>
                </c:pt>
                <c:pt idx="9">
                  <c:v>4.8033202494807088E-2</c:v>
                </c:pt>
              </c:numCache>
            </c:numRef>
          </c:val>
          <c:smooth val="0"/>
          <c:extLst>
            <c:ext xmlns:c16="http://schemas.microsoft.com/office/drawing/2014/chart" uri="{C3380CC4-5D6E-409C-BE32-E72D297353CC}">
              <c16:uniqueId val="{00000003-C675-4998-8FDA-70AF59AE3ABC}"/>
            </c:ext>
          </c:extLst>
        </c:ser>
        <c:ser>
          <c:idx val="4"/>
          <c:order val="4"/>
          <c:tx>
            <c:strRef>
              <c:f>'Graphing Data'!$A$34</c:f>
              <c:strCache>
                <c:ptCount val="1"/>
                <c:pt idx="0">
                  <c:v>Worst Case FCFO Margin (RHS)</c:v>
                </c:pt>
              </c:strCache>
            </c:strRef>
          </c:tx>
          <c:spPr>
            <a:ln w="19050" cap="rnd">
              <a:solidFill>
                <a:schemeClr val="tx1"/>
              </a:solidFill>
              <a:prstDash val="sysDot"/>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Data'!$B$34:$P$34</c:f>
              <c:numCache>
                <c:formatCode>General</c:formatCode>
                <c:ptCount val="15"/>
                <c:pt idx="9" formatCode="0%">
                  <c:v>4.8033202494807088E-2</c:v>
                </c:pt>
                <c:pt idx="10" formatCode="0.0%">
                  <c:v>0.14025000000000001</c:v>
                </c:pt>
                <c:pt idx="11" formatCode="0.0%">
                  <c:v>0.14450000000000002</c:v>
                </c:pt>
                <c:pt idx="12" formatCode="0.0%">
                  <c:v>0.1275</c:v>
                </c:pt>
                <c:pt idx="13" formatCode="0.0%">
                  <c:v>0.11900000000000001</c:v>
                </c:pt>
                <c:pt idx="14" formatCode="0.0%">
                  <c:v>0.11900000000000001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Data'!$A$33</c:f>
              <c:strCache>
                <c:ptCount val="1"/>
                <c:pt idx="0">
                  <c:v>Best Case FCFO Margin (RHS)</c:v>
                </c:pt>
              </c:strCache>
            </c:strRef>
          </c:tx>
          <c:spPr>
            <a:ln w="19050" cap="rnd">
              <a:solidFill>
                <a:schemeClr val="tx1"/>
              </a:solidFill>
              <a:prstDash val="dash"/>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Data'!$B$33:$P$33</c:f>
              <c:numCache>
                <c:formatCode>General</c:formatCode>
                <c:ptCount val="15"/>
                <c:pt idx="9" formatCode="0%">
                  <c:v>4.8033202494807088E-2</c:v>
                </c:pt>
                <c:pt idx="10" formatCode="0.0%">
                  <c:v>0.17</c:v>
                </c:pt>
                <c:pt idx="11" formatCode="0.0%">
                  <c:v>0.187</c:v>
                </c:pt>
                <c:pt idx="12" formatCode="0.0%">
                  <c:v>0.187</c:v>
                </c:pt>
                <c:pt idx="13" formatCode="0.0%">
                  <c:v>0.187</c:v>
                </c:pt>
                <c:pt idx="14" formatCode="0.0%">
                  <c:v>0.187</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Data'!$A$37</c:f>
              <c:strCache>
                <c:ptCount val="1"/>
                <c:pt idx="0">
                  <c:v>GRMN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Data'!$B$37:$K$37</c:f>
              <c:numCache>
                <c:formatCode>_(* #,##0_);_(* \(#,##0\);_(* "-"??_);_(@_)</c:formatCode>
                <c:ptCount val="10"/>
                <c:pt idx="0">
                  <c:v>316.25</c:v>
                </c:pt>
                <c:pt idx="1">
                  <c:v>615.4375</c:v>
                </c:pt>
                <c:pt idx="2">
                  <c:v>783.67529999999999</c:v>
                </c:pt>
                <c:pt idx="3">
                  <c:v>995.34429999999998</c:v>
                </c:pt>
                <c:pt idx="4">
                  <c:v>674.57029999999997</c:v>
                </c:pt>
                <c:pt idx="5">
                  <c:v>724.99850000000004</c:v>
                </c:pt>
                <c:pt idx="6">
                  <c:v>592.70299999999997</c:v>
                </c:pt>
                <c:pt idx="7">
                  <c:v>550.09659999999997</c:v>
                </c:pt>
                <c:pt idx="8">
                  <c:v>445.11340000000001</c:v>
                </c:pt>
                <c:pt idx="9">
                  <c:v>201.53540000000001</c:v>
                </c:pt>
              </c:numCache>
            </c:numRef>
          </c:val>
          <c:extLst>
            <c:ext xmlns:c16="http://schemas.microsoft.com/office/drawing/2014/chart" uri="{C3380CC4-5D6E-409C-BE32-E72D297353CC}">
              <c16:uniqueId val="{00000000-5AAF-4240-ADEA-D3BAD06AAC9A}"/>
            </c:ext>
          </c:extLst>
        </c:ser>
        <c:ser>
          <c:idx val="1"/>
          <c:order val="1"/>
          <c:tx>
            <c:strRef>
              <c:f>'Graphing Data'!$A$38</c:f>
              <c:strCache>
                <c:ptCount val="1"/>
                <c:pt idx="0">
                  <c:v>GRMN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316.25</c:v>
                </c:pt>
                <c:pt idx="1">
                  <c:v>330.22323078672775</c:v>
                </c:pt>
                <c:pt idx="2">
                  <c:v>327.07385878991221</c:v>
                </c:pt>
                <c:pt idx="3">
                  <c:v>327.44701778453845</c:v>
                </c:pt>
                <c:pt idx="4">
                  <c:v>342.36663373233637</c:v>
                </c:pt>
                <c:pt idx="5">
                  <c:v>354.84498059480825</c:v>
                </c:pt>
                <c:pt idx="6">
                  <c:v>367.14573974297014</c:v>
                </c:pt>
                <c:pt idx="7">
                  <c:v>383.91091915214247</c:v>
                </c:pt>
                <c:pt idx="8">
                  <c:v>397.96957187739906</c:v>
                </c:pt>
                <c:pt idx="9">
                  <c:v>397.09961687185472</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Data'!$A$39</c:f>
              <c:strCache>
                <c:ptCount val="1"/>
                <c:pt idx="0">
                  <c:v>GRMN - GDP Growth Difference (YoY, %, RHS)</c:v>
                </c:pt>
              </c:strCache>
            </c:strRef>
          </c:tx>
          <c:spPr>
            <a:ln w="19050" cap="rnd">
              <a:solidFill>
                <a:sysClr val="windowText" lastClr="000000"/>
              </a:solidFill>
              <a:prstDash val="dash"/>
              <a:round/>
            </a:ln>
            <a:effectLst/>
          </c:spPr>
          <c:marker>
            <c:symbol val="none"/>
          </c:marker>
          <c:cat>
            <c:numRef>
              <c:f>'Graphing Data'!$B$36:$K$36</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Data'!$B$39:$K$39</c:f>
              <c:numCache>
                <c:formatCode>0%</c:formatCode>
                <c:ptCount val="10"/>
                <c:pt idx="1">
                  <c:v>0.9018633018601494</c:v>
                </c:pt>
                <c:pt idx="2">
                  <c:v>0.28290003294102983</c:v>
                </c:pt>
                <c:pt idx="3">
                  <c:v>0.26895693129797427</c:v>
                </c:pt>
                <c:pt idx="4">
                  <c:v>-0.36783786336725965</c:v>
                </c:pt>
                <c:pt idx="5">
                  <c:v>3.830871181308293E-2</c:v>
                </c:pt>
                <c:pt idx="6">
                  <c:v>-0.21714209242074067</c:v>
                </c:pt>
                <c:pt idx="7">
                  <c:v>-0.11754846120624773</c:v>
                </c:pt>
                <c:pt idx="8">
                  <c:v>-0.22746459599164914</c:v>
                </c:pt>
                <c:pt idx="9">
                  <c:v>-0.54504085779856981</c:v>
                </c:pt>
              </c:numCache>
            </c:numRef>
          </c:val>
          <c:smooth val="0"/>
          <c:extLst>
            <c:ext xmlns:c16="http://schemas.microsoft.com/office/drawing/2014/chart" uri="{C3380CC4-5D6E-409C-BE32-E72D297353CC}">
              <c16:uniqueId val="{00000002-5AAF-4240-ADEA-D3BAD06AAC9A}"/>
            </c:ext>
          </c:extLst>
        </c:ser>
        <c:ser>
          <c:idx val="3"/>
          <c:order val="3"/>
          <c:tx>
            <c:strRef>
              <c:f>'Graphing Data'!$A$40</c:f>
              <c:strCache>
                <c:ptCount val="1"/>
                <c:pt idx="0">
                  <c:v>GRMN - GDP Growth Difference (3Y, %, RHS)</c:v>
                </c:pt>
              </c:strCache>
            </c:strRef>
          </c:tx>
          <c:spPr>
            <a:ln w="19050" cap="rnd">
              <a:solidFill>
                <a:sysClr val="windowText" lastClr="000000"/>
              </a:solidFill>
              <a:round/>
            </a:ln>
            <a:effectLst/>
          </c:spPr>
          <c:marker>
            <c:symbol val="none"/>
          </c:marker>
          <c:cat>
            <c:numRef>
              <c:f>'Graphing Data'!$B$36:$K$36</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Data'!$B$40:$K$40</c:f>
              <c:numCache>
                <c:formatCode>0%</c:formatCode>
                <c:ptCount val="10"/>
                <c:pt idx="3">
                  <c:v>0.38438834465452998</c:v>
                </c:pt>
                <c:pt idx="4">
                  <c:v>1.2364170954672238E-2</c:v>
                </c:pt>
                <c:pt idx="5">
                  <c:v>-5.177250195570704E-2</c:v>
                </c:pt>
                <c:pt idx="6">
                  <c:v>-0.206866916817951</c:v>
                </c:pt>
                <c:pt idx="7">
                  <c:v>-0.10151054398242543</c:v>
                </c:pt>
                <c:pt idx="8">
                  <c:v>-0.18884258102255447</c:v>
                </c:pt>
                <c:pt idx="9">
                  <c:v>-0.2724096237166862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Garmin Ltd. (GRMN)</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1.54</c:v>
                </c:pt>
                <c:pt idx="2">
                  <c:v>3.08</c:v>
                </c:pt>
                <c:pt idx="3">
                  <c:v>4.62</c:v>
                </c:pt>
                <c:pt idx="4">
                  <c:v>6.16</c:v>
                </c:pt>
                <c:pt idx="5">
                  <c:v>7.7</c:v>
                </c:pt>
                <c:pt idx="6">
                  <c:v>9.24</c:v>
                </c:pt>
                <c:pt idx="7">
                  <c:v>10.780000000000001</c:v>
                </c:pt>
                <c:pt idx="8">
                  <c:v>12.32</c:v>
                </c:pt>
                <c:pt idx="9">
                  <c:v>13.86</c:v>
                </c:pt>
                <c:pt idx="10">
                  <c:v>15.399999999999999</c:v>
                </c:pt>
                <c:pt idx="11">
                  <c:v>16.939999999999998</c:v>
                </c:pt>
                <c:pt idx="12">
                  <c:v>18.479999999999997</c:v>
                </c:pt>
                <c:pt idx="13">
                  <c:v>20.019999999999996</c:v>
                </c:pt>
                <c:pt idx="14">
                  <c:v>21.56</c:v>
                </c:pt>
                <c:pt idx="15">
                  <c:v>23.099999999999998</c:v>
                </c:pt>
                <c:pt idx="16">
                  <c:v>24.64</c:v>
                </c:pt>
                <c:pt idx="17">
                  <c:v>26.180000000000003</c:v>
                </c:pt>
                <c:pt idx="18">
                  <c:v>27.720000000000002</c:v>
                </c:pt>
                <c:pt idx="19">
                  <c:v>29.260000000000005</c:v>
                </c:pt>
                <c:pt idx="20">
                  <c:v>30.800000000000004</c:v>
                </c:pt>
                <c:pt idx="21">
                  <c:v>32.340000000000011</c:v>
                </c:pt>
                <c:pt idx="22">
                  <c:v>33.88000000000001</c:v>
                </c:pt>
                <c:pt idx="23">
                  <c:v>35.420000000000009</c:v>
                </c:pt>
                <c:pt idx="24">
                  <c:v>36.960000000000008</c:v>
                </c:pt>
                <c:pt idx="25">
                  <c:v>38.500000000000007</c:v>
                </c:pt>
                <c:pt idx="26">
                  <c:v>40.040000000000013</c:v>
                </c:pt>
                <c:pt idx="27">
                  <c:v>41.580000000000013</c:v>
                </c:pt>
                <c:pt idx="28">
                  <c:v>43.120000000000012</c:v>
                </c:pt>
                <c:pt idx="29">
                  <c:v>44.660000000000011</c:v>
                </c:pt>
                <c:pt idx="30">
                  <c:v>46.200000000000017</c:v>
                </c:pt>
                <c:pt idx="31">
                  <c:v>47.740000000000016</c:v>
                </c:pt>
                <c:pt idx="32">
                  <c:v>49.280000000000015</c:v>
                </c:pt>
                <c:pt idx="33">
                  <c:v>50.820000000000022</c:v>
                </c:pt>
                <c:pt idx="34">
                  <c:v>52.360000000000021</c:v>
                </c:pt>
                <c:pt idx="35">
                  <c:v>53.90000000000002</c:v>
                </c:pt>
                <c:pt idx="36">
                  <c:v>55.440000000000026</c:v>
                </c:pt>
                <c:pt idx="37">
                  <c:v>56.980000000000025</c:v>
                </c:pt>
                <c:pt idx="38">
                  <c:v>58.520000000000024</c:v>
                </c:pt>
                <c:pt idx="39">
                  <c:v>60.060000000000031</c:v>
                </c:pt>
                <c:pt idx="40">
                  <c:v>61.60000000000003</c:v>
                </c:pt>
                <c:pt idx="41">
                  <c:v>63.140000000000029</c:v>
                </c:pt>
                <c:pt idx="42">
                  <c:v>64.680000000000035</c:v>
                </c:pt>
                <c:pt idx="43">
                  <c:v>66.220000000000027</c:v>
                </c:pt>
                <c:pt idx="44">
                  <c:v>67.760000000000034</c:v>
                </c:pt>
                <c:pt idx="45">
                  <c:v>69.30000000000004</c:v>
                </c:pt>
                <c:pt idx="46">
                  <c:v>70.840000000000032</c:v>
                </c:pt>
                <c:pt idx="47">
                  <c:v>72.380000000000038</c:v>
                </c:pt>
                <c:pt idx="48">
                  <c:v>73.920000000000044</c:v>
                </c:pt>
                <c:pt idx="49">
                  <c:v>75.460000000000036</c:v>
                </c:pt>
                <c:pt idx="50">
                  <c:v>77.000000000000028</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0.125</c:v>
                </c:pt>
                <c:pt idx="17">
                  <c:v>0</c:v>
                </c:pt>
                <c:pt idx="18">
                  <c:v>0</c:v>
                </c:pt>
                <c:pt idx="19">
                  <c:v>0.125</c:v>
                </c:pt>
                <c:pt idx="20">
                  <c:v>0</c:v>
                </c:pt>
                <c:pt idx="21">
                  <c:v>0</c:v>
                </c:pt>
                <c:pt idx="22">
                  <c:v>0</c:v>
                </c:pt>
                <c:pt idx="23">
                  <c:v>0</c:v>
                </c:pt>
                <c:pt idx="24">
                  <c:v>0</c:v>
                </c:pt>
                <c:pt idx="25">
                  <c:v>0.22500000000000001</c:v>
                </c:pt>
                <c:pt idx="26">
                  <c:v>0</c:v>
                </c:pt>
                <c:pt idx="27">
                  <c:v>0</c:v>
                </c:pt>
                <c:pt idx="28">
                  <c:v>0.22500000000000001</c:v>
                </c:pt>
                <c:pt idx="29">
                  <c:v>0.125</c:v>
                </c:pt>
                <c:pt idx="30">
                  <c:v>0</c:v>
                </c:pt>
                <c:pt idx="31">
                  <c:v>0</c:v>
                </c:pt>
                <c:pt idx="32">
                  <c:v>0</c:v>
                </c:pt>
                <c:pt idx="33">
                  <c:v>0</c:v>
                </c:pt>
                <c:pt idx="34">
                  <c:v>0</c:v>
                </c:pt>
                <c:pt idx="35">
                  <c:v>0</c:v>
                </c:pt>
                <c:pt idx="36">
                  <c:v>0</c:v>
                </c:pt>
                <c:pt idx="37">
                  <c:v>0</c:v>
                </c:pt>
                <c:pt idx="38">
                  <c:v>0.125</c:v>
                </c:pt>
                <c:pt idx="39">
                  <c:v>0</c:v>
                </c:pt>
                <c:pt idx="40">
                  <c:v>0</c:v>
                </c:pt>
                <c:pt idx="41">
                  <c:v>0</c:v>
                </c:pt>
                <c:pt idx="42">
                  <c:v>0</c:v>
                </c:pt>
                <c:pt idx="43">
                  <c:v>0</c:v>
                </c:pt>
                <c:pt idx="44">
                  <c:v>0.125</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1.54</c:v>
                </c:pt>
                <c:pt idx="2">
                  <c:v>3.08</c:v>
                </c:pt>
                <c:pt idx="3">
                  <c:v>4.62</c:v>
                </c:pt>
                <c:pt idx="4">
                  <c:v>6.16</c:v>
                </c:pt>
                <c:pt idx="5">
                  <c:v>7.7</c:v>
                </c:pt>
                <c:pt idx="6">
                  <c:v>9.24</c:v>
                </c:pt>
                <c:pt idx="7">
                  <c:v>10.780000000000001</c:v>
                </c:pt>
                <c:pt idx="8">
                  <c:v>12.32</c:v>
                </c:pt>
                <c:pt idx="9">
                  <c:v>13.86</c:v>
                </c:pt>
                <c:pt idx="10">
                  <c:v>15.399999999999999</c:v>
                </c:pt>
                <c:pt idx="11">
                  <c:v>16.939999999999998</c:v>
                </c:pt>
                <c:pt idx="12">
                  <c:v>18.479999999999997</c:v>
                </c:pt>
                <c:pt idx="13">
                  <c:v>20.019999999999996</c:v>
                </c:pt>
                <c:pt idx="14">
                  <c:v>21.56</c:v>
                </c:pt>
                <c:pt idx="15">
                  <c:v>23.099999999999998</c:v>
                </c:pt>
                <c:pt idx="16">
                  <c:v>24.64</c:v>
                </c:pt>
                <c:pt idx="17">
                  <c:v>26.180000000000003</c:v>
                </c:pt>
                <c:pt idx="18">
                  <c:v>27.720000000000002</c:v>
                </c:pt>
                <c:pt idx="19">
                  <c:v>29.260000000000005</c:v>
                </c:pt>
                <c:pt idx="20">
                  <c:v>30.800000000000004</c:v>
                </c:pt>
                <c:pt idx="21">
                  <c:v>32.340000000000011</c:v>
                </c:pt>
                <c:pt idx="22">
                  <c:v>33.88000000000001</c:v>
                </c:pt>
                <c:pt idx="23">
                  <c:v>35.420000000000009</c:v>
                </c:pt>
                <c:pt idx="24">
                  <c:v>36.960000000000008</c:v>
                </c:pt>
                <c:pt idx="25">
                  <c:v>38.500000000000007</c:v>
                </c:pt>
                <c:pt idx="26">
                  <c:v>40.040000000000013</c:v>
                </c:pt>
                <c:pt idx="27">
                  <c:v>41.580000000000013</c:v>
                </c:pt>
                <c:pt idx="28">
                  <c:v>43.120000000000012</c:v>
                </c:pt>
                <c:pt idx="29">
                  <c:v>44.660000000000011</c:v>
                </c:pt>
                <c:pt idx="30">
                  <c:v>46.200000000000017</c:v>
                </c:pt>
                <c:pt idx="31">
                  <c:v>47.740000000000016</c:v>
                </c:pt>
                <c:pt idx="32">
                  <c:v>49.280000000000015</c:v>
                </c:pt>
                <c:pt idx="33">
                  <c:v>50.820000000000022</c:v>
                </c:pt>
                <c:pt idx="34">
                  <c:v>52.360000000000021</c:v>
                </c:pt>
                <c:pt idx="35">
                  <c:v>53.90000000000002</c:v>
                </c:pt>
                <c:pt idx="36">
                  <c:v>55.440000000000026</c:v>
                </c:pt>
                <c:pt idx="37">
                  <c:v>56.980000000000025</c:v>
                </c:pt>
                <c:pt idx="38">
                  <c:v>58.520000000000024</c:v>
                </c:pt>
                <c:pt idx="39">
                  <c:v>60.060000000000031</c:v>
                </c:pt>
                <c:pt idx="40">
                  <c:v>61.60000000000003</c:v>
                </c:pt>
                <c:pt idx="41">
                  <c:v>63.140000000000029</c:v>
                </c:pt>
                <c:pt idx="42">
                  <c:v>64.680000000000035</c:v>
                </c:pt>
                <c:pt idx="43">
                  <c:v>66.220000000000027</c:v>
                </c:pt>
                <c:pt idx="44">
                  <c:v>67.760000000000034</c:v>
                </c:pt>
                <c:pt idx="45">
                  <c:v>69.30000000000004</c:v>
                </c:pt>
                <c:pt idx="46">
                  <c:v>70.840000000000032</c:v>
                </c:pt>
                <c:pt idx="47">
                  <c:v>72.380000000000038</c:v>
                </c:pt>
                <c:pt idx="48">
                  <c:v>73.920000000000044</c:v>
                </c:pt>
                <c:pt idx="49">
                  <c:v>75.460000000000036</c:v>
                </c:pt>
                <c:pt idx="50">
                  <c:v>77.000000000000028</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3.490272116637065E-246</c:v>
                </c:pt>
                <c:pt idx="1">
                  <c:v>1.0629284117729993E-41</c:v>
                </c:pt>
                <c:pt idx="2">
                  <c:v>3.8015702281883532E-27</c:v>
                </c:pt>
                <c:pt idx="3">
                  <c:v>4.0650435645903419E-20</c:v>
                </c:pt>
                <c:pt idx="4">
                  <c:v>8.4447836200806059E-16</c:v>
                </c:pt>
                <c:pt idx="5">
                  <c:v>7.7886619057843576E-13</c:v>
                </c:pt>
                <c:pt idx="6">
                  <c:v>1.1599357309132888E-10</c:v>
                </c:pt>
                <c:pt idx="7">
                  <c:v>5.3260505315935146E-9</c:v>
                </c:pt>
                <c:pt idx="8">
                  <c:v>1.0868756052030724E-7</c:v>
                </c:pt>
                <c:pt idx="9">
                  <c:v>1.2340763704955276E-6</c:v>
                </c:pt>
                <c:pt idx="10">
                  <c:v>9.0291610861423494E-6</c:v>
                </c:pt>
                <c:pt idx="11">
                  <c:v>4.7071335221106974E-5</c:v>
                </c:pt>
                <c:pt idx="12">
                  <c:v>1.8780429797645047E-4</c:v>
                </c:pt>
                <c:pt idx="13">
                  <c:v>6.0427731442138429E-4</c:v>
                </c:pt>
                <c:pt idx="14">
                  <c:v>1.6309398300631893E-3</c:v>
                </c:pt>
                <c:pt idx="15">
                  <c:v>3.8056387284949545E-3</c:v>
                </c:pt>
                <c:pt idx="16">
                  <c:v>7.8606400508740848E-3</c:v>
                </c:pt>
                <c:pt idx="17">
                  <c:v>1.4644338870136336E-2</c:v>
                </c:pt>
                <c:pt idx="18">
                  <c:v>2.4981371963819343E-2</c:v>
                </c:pt>
                <c:pt idx="19">
                  <c:v>3.9503608612387511E-2</c:v>
                </c:pt>
                <c:pt idx="20">
                  <c:v>5.8496312535764275E-2</c:v>
                </c:pt>
                <c:pt idx="21">
                  <c:v>8.1798963129963403E-2</c:v>
                </c:pt>
                <c:pt idx="22">
                  <c:v>0.10878307104490112</c:v>
                </c:pt>
                <c:pt idx="23">
                  <c:v>0.13840799646382257</c:v>
                </c:pt>
                <c:pt idx="24">
                  <c:v>0.16933785428797821</c:v>
                </c:pt>
                <c:pt idx="25">
                  <c:v>0.20009240106956722</c:v>
                </c:pt>
                <c:pt idx="26">
                  <c:v>0.22920303246079693</c:v>
                </c:pt>
                <c:pt idx="27">
                  <c:v>0.25534978236715067</c:v>
                </c:pt>
                <c:pt idx="28">
                  <c:v>0.2774635258098348</c:v>
                </c:pt>
                <c:pt idx="29">
                  <c:v>0.29478660725732803</c:v>
                </c:pt>
                <c:pt idx="30">
                  <c:v>0.30689282529504475</c:v>
                </c:pt>
                <c:pt idx="31">
                  <c:v>0.31367307595756688</c:v>
                </c:pt>
                <c:pt idx="32">
                  <c:v>0.31529580276206343</c:v>
                </c:pt>
                <c:pt idx="33">
                  <c:v>0.31215208193857952</c:v>
                </c:pt>
                <c:pt idx="34">
                  <c:v>0.30479430447238487</c:v>
                </c:pt>
                <c:pt idx="35">
                  <c:v>0.29387565591947856</c:v>
                </c:pt>
                <c:pt idx="36">
                  <c:v>0.28009549597068084</c:v>
                </c:pt>
                <c:pt idx="37">
                  <c:v>0.2641537026175626</c:v>
                </c:pt>
                <c:pt idx="38">
                  <c:v>0.24671531168844396</c:v>
                </c:pt>
                <c:pt idx="39">
                  <c:v>0.22838545959010639</c:v>
                </c:pt>
                <c:pt idx="40">
                  <c:v>0.20969373765700533</c:v>
                </c:pt>
                <c:pt idx="41">
                  <c:v>0.19108654393557847</c:v>
                </c:pt>
                <c:pt idx="42">
                  <c:v>0.17292579707996114</c:v>
                </c:pt>
                <c:pt idx="43">
                  <c:v>0.15549237466465807</c:v>
                </c:pt>
                <c:pt idx="44">
                  <c:v>0.13899277822306336</c:v>
                </c:pt>
                <c:pt idx="45">
                  <c:v>0.12356774642057003</c:v>
                </c:pt>
                <c:pt idx="46">
                  <c:v>0.10930178806959101</c:v>
                </c:pt>
                <c:pt idx="47">
                  <c:v>9.6232855022749336E-2</c:v>
                </c:pt>
                <c:pt idx="48">
                  <c:v>8.4361600716590782E-2</c:v>
                </c:pt>
                <c:pt idx="49">
                  <c:v>7.3659862445184521E-2</c:v>
                </c:pt>
                <c:pt idx="50">
                  <c:v>6.4078160538580314E-2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Segment-Level</a:t>
            </a:r>
            <a:r>
              <a:rPr lang="en-US" sz="1200" baseline="0"/>
              <a:t> </a:t>
            </a:r>
            <a:r>
              <a:rPr lang="en-US" sz="1200"/>
              <a:t>Share of Operating Profits at Garmin (GRMN)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pieChart>
        <c:varyColors val="1"/>
        <c:ser>
          <c:idx val="0"/>
          <c:order val="0"/>
          <c:tx>
            <c:v>Share of Operating Profits</c:v>
          </c:tx>
          <c:dPt>
            <c:idx val="0"/>
            <c:bubble3D val="0"/>
            <c:spPr>
              <a:solidFill>
                <a:srgbClr val="0046AD"/>
              </a:solidFill>
              <a:ln w="19050">
                <a:solidFill>
                  <a:schemeClr val="lt1"/>
                </a:solidFill>
              </a:ln>
              <a:effectLst/>
            </c:spPr>
            <c:extLst>
              <c:ext xmlns:c16="http://schemas.microsoft.com/office/drawing/2014/chart" uri="{C3380CC4-5D6E-409C-BE32-E72D297353CC}">
                <c16:uniqueId val="{00000001-1F70-4A3E-9C16-EB4554505CBC}"/>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1F70-4A3E-9C16-EB4554505CBC}"/>
              </c:ext>
            </c:extLst>
          </c:dPt>
          <c:dPt>
            <c:idx val="2"/>
            <c:bubble3D val="0"/>
            <c:spPr>
              <a:solidFill>
                <a:srgbClr val="575A5D"/>
              </a:solidFill>
              <a:ln w="19050">
                <a:solidFill>
                  <a:schemeClr val="lt1"/>
                </a:solidFill>
              </a:ln>
              <a:effectLst/>
            </c:spPr>
            <c:extLst>
              <c:ext xmlns:c16="http://schemas.microsoft.com/office/drawing/2014/chart" uri="{C3380CC4-5D6E-409C-BE32-E72D297353CC}">
                <c16:uniqueId val="{00000005-1F70-4A3E-9C16-EB4554505CB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1F70-4A3E-9C16-EB4554505CBC}"/>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1F70-4A3E-9C16-EB4554505CBC}"/>
                </c:ext>
              </c:extLst>
            </c:dLbl>
            <c:dLbl>
              <c:idx val="2"/>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5-1F70-4A3E-9C16-EB4554505CBC}"/>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Segments!$A$97:$A$100</c:f>
              <c:strCache>
                <c:ptCount val="4"/>
                <c:pt idx="0">
                  <c:v>Outdoor &amp; Fitness</c:v>
                </c:pt>
                <c:pt idx="1">
                  <c:v>Marine</c:v>
                </c:pt>
                <c:pt idx="2">
                  <c:v>Auto</c:v>
                </c:pt>
                <c:pt idx="3">
                  <c:v>Aviation</c:v>
                </c:pt>
              </c:strCache>
            </c:strRef>
          </c:cat>
          <c:val>
            <c:numRef>
              <c:f>Segments!$M$88:$M$91</c:f>
              <c:numCache>
                <c:formatCode>_(* #,##0_);_(* \(#,##0\);_(* "-"??_);_(@_)</c:formatCode>
                <c:ptCount val="4"/>
                <c:pt idx="0">
                  <c:v>274774</c:v>
                </c:pt>
                <c:pt idx="1">
                  <c:v>28611</c:v>
                </c:pt>
                <c:pt idx="2">
                  <c:v>134939</c:v>
                </c:pt>
                <c:pt idx="3">
                  <c:v>111257</c:v>
                </c:pt>
              </c:numCache>
            </c:numRef>
          </c:val>
          <c:extLst>
            <c:ext xmlns:c16="http://schemas.microsoft.com/office/drawing/2014/chart" uri="{C3380CC4-5D6E-409C-BE32-E72D297353CC}">
              <c16:uniqueId val="{00000008-1F70-4A3E-9C16-EB4554505CB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Garmin Profitability Metrics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Segments!$A$101</c:f>
              <c:strCache>
                <c:ptCount val="1"/>
                <c:pt idx="0">
                  <c:v>Op Margin</c:v>
                </c:pt>
              </c:strCache>
            </c:strRef>
          </c:tx>
          <c:spPr>
            <a:ln w="28575" cap="rnd">
              <a:solidFill>
                <a:srgbClr val="575A5D"/>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Segments!$D$101:$M$101</c:f>
              <c:numCache>
                <c:formatCode>0%</c:formatCode>
                <c:ptCount val="10"/>
                <c:pt idx="0">
                  <c:v>0.31260372040586248</c:v>
                </c:pt>
                <c:pt idx="1">
                  <c:v>0.28530188323875688</c:v>
                </c:pt>
                <c:pt idx="2">
                  <c:v>0.24670807197437264</c:v>
                </c:pt>
                <c:pt idx="3">
                  <c:v>0.26676599557432018</c:v>
                </c:pt>
                <c:pt idx="4">
                  <c:v>0.23669035890035023</c:v>
                </c:pt>
                <c:pt idx="5">
                  <c:v>0.2007442989463015</c:v>
                </c:pt>
                <c:pt idx="6">
                  <c:v>0.2224713929317757</c:v>
                </c:pt>
                <c:pt idx="7">
                  <c:v>0.21810961182832919</c:v>
                </c:pt>
                <c:pt idx="8">
                  <c:v>0.24058107932049028</c:v>
                </c:pt>
                <c:pt idx="9">
                  <c:v>0.19486822183691632</c:v>
                </c:pt>
              </c:numCache>
            </c:numRef>
          </c:val>
          <c:smooth val="0"/>
          <c:extLst>
            <c:ext xmlns:c16="http://schemas.microsoft.com/office/drawing/2014/chart" uri="{C3380CC4-5D6E-409C-BE32-E72D297353CC}">
              <c16:uniqueId val="{00000000-1E8C-4ADA-8EA4-8E454A2C467D}"/>
            </c:ext>
          </c:extLst>
        </c:ser>
        <c:ser>
          <c:idx val="1"/>
          <c:order val="1"/>
          <c:tx>
            <c:strRef>
              <c:f>Segments!$A$102</c:f>
              <c:strCache>
                <c:ptCount val="1"/>
                <c:pt idx="0">
                  <c:v>OCP Margin</c:v>
                </c:pt>
              </c:strCache>
            </c:strRef>
          </c:tx>
          <c:spPr>
            <a:ln w="28575" cap="rnd">
              <a:solidFill>
                <a:srgbClr val="0046AD"/>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Segments!$D$102:$M$102</c:f>
              <c:numCache>
                <c:formatCode>0%</c:formatCode>
                <c:ptCount val="10"/>
                <c:pt idx="0">
                  <c:v>0.17826944757609922</c:v>
                </c:pt>
                <c:pt idx="1">
                  <c:v>0.19351439273859006</c:v>
                </c:pt>
                <c:pt idx="2">
                  <c:v>0.2242867858951019</c:v>
                </c:pt>
                <c:pt idx="3">
                  <c:v>0.33781251272722335</c:v>
                </c:pt>
                <c:pt idx="4">
                  <c:v>0.25077792536630394</c:v>
                </c:pt>
                <c:pt idx="5">
                  <c:v>0.26281688078130366</c:v>
                </c:pt>
                <c:pt idx="6">
                  <c:v>0.21825255231204027</c:v>
                </c:pt>
                <c:pt idx="7">
                  <c:v>0.20901510001896001</c:v>
                </c:pt>
                <c:pt idx="8">
                  <c:v>0.15505622752692938</c:v>
                </c:pt>
                <c:pt idx="9">
                  <c:v>7.1459612022962346E-2</c:v>
                </c:pt>
              </c:numCache>
            </c:numRef>
          </c:val>
          <c:smooth val="0"/>
          <c:extLst>
            <c:ext xmlns:c16="http://schemas.microsoft.com/office/drawing/2014/chart" uri="{C3380CC4-5D6E-409C-BE32-E72D297353CC}">
              <c16:uniqueId val="{00000001-1E8C-4ADA-8EA4-8E454A2C467D}"/>
            </c:ext>
          </c:extLst>
        </c:ser>
        <c:dLbls>
          <c:showLegendKey val="0"/>
          <c:showVal val="0"/>
          <c:showCatName val="0"/>
          <c:showSerName val="0"/>
          <c:showPercent val="0"/>
          <c:showBubbleSize val="0"/>
        </c:dLbls>
        <c:smooth val="0"/>
        <c:axId val="685860688"/>
        <c:axId val="685866264"/>
      </c:lineChart>
      <c:catAx>
        <c:axId val="68586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85866264"/>
        <c:crosses val="autoZero"/>
        <c:auto val="1"/>
        <c:lblAlgn val="ctr"/>
        <c:lblOffset val="100"/>
        <c:noMultiLvlLbl val="0"/>
      </c:catAx>
      <c:valAx>
        <c:axId val="685866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858606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Smoothed</a:t>
            </a:r>
            <a:r>
              <a:rPr lang="en-US" sz="1200" baseline="0"/>
              <a:t> Revenue Growth Rates, Historical vs Projected</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Segments!$A$45</c:f>
              <c:strCache>
                <c:ptCount val="1"/>
                <c:pt idx="0">
                  <c:v>5Y RGR</c:v>
                </c:pt>
              </c:strCache>
            </c:strRef>
          </c:tx>
          <c:spPr>
            <a:ln w="28575" cap="rnd">
              <a:solidFill>
                <a:srgbClr val="0046AD"/>
              </a:solidFill>
              <a:round/>
            </a:ln>
            <a:effectLst/>
          </c:spPr>
          <c:marker>
            <c:symbol val="none"/>
          </c:marker>
          <c:cat>
            <c:numRef>
              <c:f>Segments!$G$1:$R$1</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Segments!$G$45:$R$45</c:f>
              <c:numCache>
                <c:formatCode>0%</c:formatCode>
                <c:ptCount val="12"/>
                <c:pt idx="0">
                  <c:v>0.20650609196462821</c:v>
                </c:pt>
                <c:pt idx="1">
                  <c:v>0.13379942973331937</c:v>
                </c:pt>
                <c:pt idx="2">
                  <c:v>6.9903208059044264E-2</c:v>
                </c:pt>
                <c:pt idx="3">
                  <c:v>-3.083378170581863E-2</c:v>
                </c:pt>
                <c:pt idx="4">
                  <c:v>-5.9037683283814979E-2</c:v>
                </c:pt>
                <c:pt idx="5">
                  <c:v>-5.5144477191323427E-3</c:v>
                </c:pt>
                <c:pt idx="6">
                  <c:v>9.5384652757981581E-3</c:v>
                </c:pt>
              </c:numCache>
            </c:numRef>
          </c:val>
          <c:smooth val="0"/>
          <c:extLst>
            <c:ext xmlns:c16="http://schemas.microsoft.com/office/drawing/2014/chart" uri="{C3380CC4-5D6E-409C-BE32-E72D297353CC}">
              <c16:uniqueId val="{00000000-605F-432A-A0B5-50CC67B37068}"/>
            </c:ext>
          </c:extLst>
        </c:ser>
        <c:ser>
          <c:idx val="1"/>
          <c:order val="1"/>
          <c:tx>
            <c:strRef>
              <c:f>Segments!$A$46</c:f>
              <c:strCache>
                <c:ptCount val="1"/>
                <c:pt idx="0">
                  <c:v>Best Case 5Y RGR</c:v>
                </c:pt>
              </c:strCache>
            </c:strRef>
          </c:tx>
          <c:spPr>
            <a:ln w="28575" cap="rnd">
              <a:solidFill>
                <a:srgbClr val="0046AD"/>
              </a:solidFill>
              <a:prstDash val="dash"/>
              <a:round/>
            </a:ln>
            <a:effectLst/>
          </c:spPr>
          <c:marker>
            <c:symbol val="none"/>
          </c:marker>
          <c:cat>
            <c:numRef>
              <c:f>Segments!$G$1:$R$1</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Segments!$G$46:$R$46</c:f>
              <c:numCache>
                <c:formatCode>0%</c:formatCode>
                <c:ptCount val="12"/>
                <c:pt idx="6">
                  <c:v>9.5384652757981581E-3</c:v>
                </c:pt>
                <c:pt idx="7">
                  <c:v>1.5502138396087384E-2</c:v>
                </c:pt>
                <c:pt idx="8">
                  <c:v>3.3186015847443073E-2</c:v>
                </c:pt>
                <c:pt idx="9">
                  <c:v>5.9505879103669113E-2</c:v>
                </c:pt>
                <c:pt idx="10">
                  <c:v>5.2538098692560098E-2</c:v>
                </c:pt>
                <c:pt idx="11">
                  <c:v>6.5454134017854715E-2</c:v>
                </c:pt>
              </c:numCache>
            </c:numRef>
          </c:val>
          <c:smooth val="0"/>
          <c:extLst>
            <c:ext xmlns:c16="http://schemas.microsoft.com/office/drawing/2014/chart" uri="{C3380CC4-5D6E-409C-BE32-E72D297353CC}">
              <c16:uniqueId val="{00000001-605F-432A-A0B5-50CC67B37068}"/>
            </c:ext>
          </c:extLst>
        </c:ser>
        <c:ser>
          <c:idx val="2"/>
          <c:order val="2"/>
          <c:tx>
            <c:strRef>
              <c:f>Segments!$A$47</c:f>
              <c:strCache>
                <c:ptCount val="1"/>
                <c:pt idx="0">
                  <c:v>Worst Case 5Y RGR</c:v>
                </c:pt>
              </c:strCache>
            </c:strRef>
          </c:tx>
          <c:spPr>
            <a:ln w="28575" cap="rnd">
              <a:solidFill>
                <a:srgbClr val="FFC000"/>
              </a:solidFill>
              <a:prstDash val="dash"/>
              <a:round/>
            </a:ln>
            <a:effectLst/>
          </c:spPr>
          <c:marker>
            <c:symbol val="none"/>
          </c:marker>
          <c:cat>
            <c:numRef>
              <c:f>Segments!$G$1:$R$1</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Segments!$G$47:$R$47</c:f>
              <c:numCache>
                <c:formatCode>0%</c:formatCode>
                <c:ptCount val="12"/>
                <c:pt idx="6">
                  <c:v>9.5384652757981581E-3</c:v>
                </c:pt>
                <c:pt idx="7">
                  <c:v>1.2363699763347391E-2</c:v>
                </c:pt>
                <c:pt idx="8">
                  <c:v>1.6910749693473726E-2</c:v>
                </c:pt>
                <c:pt idx="9">
                  <c:v>2.7920539471846917E-2</c:v>
                </c:pt>
                <c:pt idx="10">
                  <c:v>1.938614624414936E-2</c:v>
                </c:pt>
                <c:pt idx="11">
                  <c:v>3.3856638979610887E-2</c:v>
                </c:pt>
              </c:numCache>
            </c:numRef>
          </c:val>
          <c:smooth val="0"/>
          <c:extLst>
            <c:ext xmlns:c16="http://schemas.microsoft.com/office/drawing/2014/chart" uri="{C3380CC4-5D6E-409C-BE32-E72D297353CC}">
              <c16:uniqueId val="{00000002-605F-432A-A0B5-50CC67B37068}"/>
            </c:ext>
          </c:extLst>
        </c:ser>
        <c:dLbls>
          <c:showLegendKey val="0"/>
          <c:showVal val="0"/>
          <c:showCatName val="0"/>
          <c:showSerName val="0"/>
          <c:showPercent val="0"/>
          <c:showBubbleSize val="0"/>
        </c:dLbls>
        <c:smooth val="0"/>
        <c:axId val="425186768"/>
        <c:axId val="425189392"/>
      </c:lineChart>
      <c:catAx>
        <c:axId val="42518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425189392"/>
        <c:crosses val="autoZero"/>
        <c:auto val="1"/>
        <c:lblAlgn val="ctr"/>
        <c:lblOffset val="100"/>
        <c:noMultiLvlLbl val="0"/>
      </c:catAx>
      <c:valAx>
        <c:axId val="42518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425186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Operating </a:t>
            </a:r>
            <a:r>
              <a:rPr lang="en-US" sz="1200"/>
              <a:t>Margin</a:t>
            </a:r>
            <a:r>
              <a:rPr lang="en-US"/>
              <a:t> by Segment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Segments!$A$97</c:f>
              <c:strCache>
                <c:ptCount val="1"/>
                <c:pt idx="0">
                  <c:v>Outdoor &amp; Fitness</c:v>
                </c:pt>
              </c:strCache>
            </c:strRef>
          </c:tx>
          <c:spPr>
            <a:ln w="28575" cap="rnd">
              <a:solidFill>
                <a:srgbClr val="0046AD"/>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Segments!$D$97:$M$97</c:f>
              <c:numCache>
                <c:formatCode>0%</c:formatCode>
                <c:ptCount val="10"/>
                <c:pt idx="0">
                  <c:v>0.40918202143242616</c:v>
                </c:pt>
                <c:pt idx="1">
                  <c:v>0.35389899953199644</c:v>
                </c:pt>
                <c:pt idx="2">
                  <c:v>0.37541230016153049</c:v>
                </c:pt>
                <c:pt idx="3">
                  <c:v>0.45210951028311624</c:v>
                </c:pt>
                <c:pt idx="4">
                  <c:v>0.44858575533603051</c:v>
                </c:pt>
                <c:pt idx="5">
                  <c:v>0.39857511347382618</c:v>
                </c:pt>
                <c:pt idx="6">
                  <c:v>0.38203818750993385</c:v>
                </c:pt>
                <c:pt idx="7">
                  <c:v>0.36420852057679676</c:v>
                </c:pt>
                <c:pt idx="8">
                  <c:v>0.34311116019658733</c:v>
                </c:pt>
                <c:pt idx="9">
                  <c:v>0.2528403522800573</c:v>
                </c:pt>
              </c:numCache>
            </c:numRef>
          </c:val>
          <c:smooth val="0"/>
          <c:extLst>
            <c:ext xmlns:c16="http://schemas.microsoft.com/office/drawing/2014/chart" uri="{C3380CC4-5D6E-409C-BE32-E72D297353CC}">
              <c16:uniqueId val="{00000000-9583-4184-A42E-BBCA1B7C79F8}"/>
            </c:ext>
          </c:extLst>
        </c:ser>
        <c:ser>
          <c:idx val="1"/>
          <c:order val="1"/>
          <c:tx>
            <c:strRef>
              <c:f>Segments!$A$98</c:f>
              <c:strCache>
                <c:ptCount val="1"/>
                <c:pt idx="0">
                  <c:v>Marine</c:v>
                </c:pt>
              </c:strCache>
            </c:strRef>
          </c:tx>
          <c:spPr>
            <a:ln w="28575" cap="rnd">
              <a:solidFill>
                <a:schemeClr val="tx2">
                  <a:lumMod val="40000"/>
                  <a:lumOff val="60000"/>
                </a:schemeClr>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Segments!$D$98:$M$98</c:f>
              <c:numCache>
                <c:formatCode>0%</c:formatCode>
                <c:ptCount val="10"/>
                <c:pt idx="0">
                  <c:v>0.36320429191245746</c:v>
                </c:pt>
                <c:pt idx="1">
                  <c:v>0.33125039946115764</c:v>
                </c:pt>
                <c:pt idx="2">
                  <c:v>0.29334839615213448</c:v>
                </c:pt>
                <c:pt idx="3">
                  <c:v>0.31471932629303551</c:v>
                </c:pt>
                <c:pt idx="4">
                  <c:v>0.33924871769083775</c:v>
                </c:pt>
                <c:pt idx="5">
                  <c:v>0.25997835204979031</c:v>
                </c:pt>
                <c:pt idx="6">
                  <c:v>0.16335472959987701</c:v>
                </c:pt>
                <c:pt idx="7">
                  <c:v>8.2955034809445202E-2</c:v>
                </c:pt>
                <c:pt idx="8">
                  <c:v>0.10561619512745046</c:v>
                </c:pt>
                <c:pt idx="9">
                  <c:v>9.9767067208781701E-2</c:v>
                </c:pt>
              </c:numCache>
            </c:numRef>
          </c:val>
          <c:smooth val="0"/>
          <c:extLst>
            <c:ext xmlns:c16="http://schemas.microsoft.com/office/drawing/2014/chart" uri="{C3380CC4-5D6E-409C-BE32-E72D297353CC}">
              <c16:uniqueId val="{00000001-9583-4184-A42E-BBCA1B7C79F8}"/>
            </c:ext>
          </c:extLst>
        </c:ser>
        <c:ser>
          <c:idx val="2"/>
          <c:order val="2"/>
          <c:tx>
            <c:strRef>
              <c:f>Segments!$A$99</c:f>
              <c:strCache>
                <c:ptCount val="1"/>
                <c:pt idx="0">
                  <c:v>Auto</c:v>
                </c:pt>
              </c:strCache>
            </c:strRef>
          </c:tx>
          <c:spPr>
            <a:ln w="28575" cap="rnd">
              <a:solidFill>
                <a:srgbClr val="575A5D"/>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Segments!$D$99:$M$99</c:f>
              <c:numCache>
                <c:formatCode>0%</c:formatCode>
                <c:ptCount val="10"/>
                <c:pt idx="0">
                  <c:v>0.26898804785266273</c:v>
                </c:pt>
                <c:pt idx="1">
                  <c:v>0.25990699278963564</c:v>
                </c:pt>
                <c:pt idx="2">
                  <c:v>0.20646971668496553</c:v>
                </c:pt>
                <c:pt idx="3">
                  <c:v>0.22384545843562739</c:v>
                </c:pt>
                <c:pt idx="4">
                  <c:v>0.14734750640976094</c:v>
                </c:pt>
                <c:pt idx="5">
                  <c:v>0.10111731562594697</c:v>
                </c:pt>
                <c:pt idx="6">
                  <c:v>0.14792286457077</c:v>
                </c:pt>
                <c:pt idx="7">
                  <c:v>0.14475541228920213</c:v>
                </c:pt>
                <c:pt idx="8">
                  <c:v>0.17388181173949532</c:v>
                </c:pt>
                <c:pt idx="9">
                  <c:v>0.12874323196183662</c:v>
                </c:pt>
              </c:numCache>
            </c:numRef>
          </c:val>
          <c:smooth val="0"/>
          <c:extLst>
            <c:ext xmlns:c16="http://schemas.microsoft.com/office/drawing/2014/chart" uri="{C3380CC4-5D6E-409C-BE32-E72D297353CC}">
              <c16:uniqueId val="{00000002-9583-4184-A42E-BBCA1B7C79F8}"/>
            </c:ext>
          </c:extLst>
        </c:ser>
        <c:ser>
          <c:idx val="3"/>
          <c:order val="3"/>
          <c:tx>
            <c:strRef>
              <c:f>Segments!$A$100</c:f>
              <c:strCache>
                <c:ptCount val="1"/>
                <c:pt idx="0">
                  <c:v>Aviation</c:v>
                </c:pt>
              </c:strCache>
            </c:strRef>
          </c:tx>
          <c:spPr>
            <a:ln w="28575" cap="rnd">
              <a:solidFill>
                <a:srgbClr val="00B050"/>
              </a:solidFill>
              <a:round/>
            </a:ln>
            <a:effectLst/>
          </c:spPr>
          <c:marker>
            <c:symbol val="none"/>
          </c:marker>
          <c:cat>
            <c:numRef>
              <c:f>Segments!$D$1:$M$1</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Segments!$D$100:$M$100</c:f>
              <c:numCache>
                <c:formatCode>0%</c:formatCode>
                <c:ptCount val="10"/>
                <c:pt idx="0">
                  <c:v>0.36202158810850732</c:v>
                </c:pt>
                <c:pt idx="1">
                  <c:v>0.37624705503483108</c:v>
                </c:pt>
                <c:pt idx="2">
                  <c:v>0.36280712169842244</c:v>
                </c:pt>
                <c:pt idx="3">
                  <c:v>0.23719709454922785</c:v>
                </c:pt>
                <c:pt idx="4">
                  <c:v>0.27530854792015846</c:v>
                </c:pt>
                <c:pt idx="5">
                  <c:v>0.2516122237629671</c:v>
                </c:pt>
                <c:pt idx="6">
                  <c:v>0.25029153119040759</c:v>
                </c:pt>
                <c:pt idx="7">
                  <c:v>0.2580767791310703</c:v>
                </c:pt>
                <c:pt idx="8">
                  <c:v>0.27720612051876709</c:v>
                </c:pt>
                <c:pt idx="9">
                  <c:v>0.27910681404251692</c:v>
                </c:pt>
              </c:numCache>
            </c:numRef>
          </c:val>
          <c:smooth val="0"/>
          <c:extLst>
            <c:ext xmlns:c16="http://schemas.microsoft.com/office/drawing/2014/chart" uri="{C3380CC4-5D6E-409C-BE32-E72D297353CC}">
              <c16:uniqueId val="{00000003-9583-4184-A42E-BBCA1B7C79F8}"/>
            </c:ext>
          </c:extLst>
        </c:ser>
        <c:dLbls>
          <c:showLegendKey val="0"/>
          <c:showVal val="0"/>
          <c:showCatName val="0"/>
          <c:showSerName val="0"/>
          <c:showPercent val="0"/>
          <c:showBubbleSize val="0"/>
        </c:dLbls>
        <c:smooth val="0"/>
        <c:axId val="692423056"/>
        <c:axId val="692416824"/>
      </c:lineChart>
      <c:catAx>
        <c:axId val="69242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92416824"/>
        <c:crosses val="autoZero"/>
        <c:auto val="1"/>
        <c:lblAlgn val="ctr"/>
        <c:lblOffset val="100"/>
        <c:noMultiLvlLbl val="0"/>
      </c:catAx>
      <c:valAx>
        <c:axId val="692416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692423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Data'!$B$2:$P$2</c:f>
              <c:numCache>
                <c:formatCode>_(* #,##0_);_(* \(#,##0\);_(* "-"??_);_(@_)</c:formatCode>
                <c:ptCount val="15"/>
                <c:pt idx="0">
                  <c:v>1774</c:v>
                </c:pt>
                <c:pt idx="1">
                  <c:v>3180.319</c:v>
                </c:pt>
                <c:pt idx="2">
                  <c:v>3494.0770000000002</c:v>
                </c:pt>
                <c:pt idx="3">
                  <c:v>2946.44</c:v>
                </c:pt>
                <c:pt idx="4">
                  <c:v>2689.9110000000001</c:v>
                </c:pt>
                <c:pt idx="5">
                  <c:v>2758.569</c:v>
                </c:pt>
                <c:pt idx="6">
                  <c:v>2715.6750000000002</c:v>
                </c:pt>
                <c:pt idx="7">
                  <c:v>2631.8510000000001</c:v>
                </c:pt>
                <c:pt idx="8">
                  <c:v>2870.6579999999999</c:v>
                </c:pt>
                <c:pt idx="9">
                  <c:v>2820.27</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Data'!$B$3:$P$3</c:f>
              <c:numCache>
                <c:formatCode>General</c:formatCode>
                <c:ptCount val="15"/>
                <c:pt idx="10" formatCode="_(* #,##0_);_(* \(#,##0\);_(* &quot;-&quot;??_);_(@_)">
                  <c:v>2972.4523600000002</c:v>
                </c:pt>
                <c:pt idx="11" formatCode="_(* #,##0_);_(* \(#,##0\);_(* &quot;-&quot;??_);_(@_)">
                  <c:v>3180.6411605000003</c:v>
                </c:pt>
                <c:pt idx="12" formatCode="_(* #,##0_);_(* \(#,##0\);_(* &quot;-&quot;??_);_(@_)">
                  <c:v>3493.2505201249996</c:v>
                </c:pt>
                <c:pt idx="13" formatCode="_(* #,##0_);_(* \(#,##0\);_(* &quot;-&quot;??_);_(@_)">
                  <c:v>3676.4491121449996</c:v>
                </c:pt>
                <c:pt idx="14" formatCode="_(* #,##0_);_(* \(#,##0\);_(* &quot;-&quot;??_);_(@_)">
                  <c:v>3876.9002190601009</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Data'!$B$4:$P$4</c:f>
              <c:numCache>
                <c:formatCode>General</c:formatCode>
                <c:ptCount val="15"/>
                <c:pt idx="10" formatCode="_(* #,##0_);_(* \(#,##0\);_(* &quot;-&quot;??_);_(@_)">
                  <c:v>2929.1512499999999</c:v>
                </c:pt>
                <c:pt idx="11" formatCode="_(* #,##0_);_(* \(#,##0\);_(* &quot;-&quot;??_);_(@_)">
                  <c:v>2951.8776762000002</c:v>
                </c:pt>
                <c:pt idx="12" formatCode="_(* #,##0_);_(* \(#,##0\);_(* &quot;-&quot;??_);_(@_)">
                  <c:v>3028.4289798540008</c:v>
                </c:pt>
                <c:pt idx="13" formatCode="_(* #,##0_);_(* \(#,##0\);_(* &quot;-&quot;??_);_(@_)">
                  <c:v>3153.7032163957811</c:v>
                </c:pt>
                <c:pt idx="14" formatCode="_(* #,##0_);_(* \(#,##0\);_(* &quot;-&quot;??_);_(@_)">
                  <c:v>3324.172954290686</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Data'!$B$5:$P$5</c:f>
              <c:numCache>
                <c:formatCode>0%</c:formatCode>
                <c:ptCount val="15"/>
                <c:pt idx="1">
                  <c:v>0.79273900789176999</c:v>
                </c:pt>
                <c:pt idx="2">
                  <c:v>9.8656141097795524E-2</c:v>
                </c:pt>
                <c:pt idx="3">
                  <c:v>-0.15673295122002184</c:v>
                </c:pt>
                <c:pt idx="4">
                  <c:v>-8.706405017580543E-2</c:v>
                </c:pt>
                <c:pt idx="5">
                  <c:v>2.5524264557451826E-2</c:v>
                </c:pt>
                <c:pt idx="6">
                  <c:v>-1.5549366356252037E-2</c:v>
                </c:pt>
                <c:pt idx="7">
                  <c:v>-3.0866727425041707E-2</c:v>
                </c:pt>
                <c:pt idx="8">
                  <c:v>9.0737279580036967E-2</c:v>
                </c:pt>
                <c:pt idx="9">
                  <c:v>-1.7552770131447182E-2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Data'!$B$6:$P$6</c:f>
              <c:numCache>
                <c:formatCode>General</c:formatCode>
                <c:ptCount val="15"/>
                <c:pt idx="9" formatCode="0%">
                  <c:v>-1.7552770131447182E-2</c:v>
                </c:pt>
                <c:pt idx="10" formatCode="0%">
                  <c:v>5.396020948348923E-2</c:v>
                </c:pt>
                <c:pt idx="11" formatCode="0%">
                  <c:v>7.0039406956214467E-2</c:v>
                </c:pt>
                <c:pt idx="12" formatCode="0%">
                  <c:v>9.8285013571243862E-2</c:v>
                </c:pt>
                <c:pt idx="13" formatCode="0%">
                  <c:v>5.2443588275324915E-2</c:v>
                </c:pt>
                <c:pt idx="14" formatCode="0%">
                  <c:v>5.4523019576938836E-2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Data'!$B$7:$P$7</c:f>
              <c:numCache>
                <c:formatCode>General</c:formatCode>
                <c:ptCount val="15"/>
                <c:pt idx="9" formatCode="0%">
                  <c:v>-1.7552770131447182E-2</c:v>
                </c:pt>
                <c:pt idx="10" formatCode="0%">
                  <c:v>3.8606675956557313E-2</c:v>
                </c:pt>
                <c:pt idx="11" formatCode="0%">
                  <c:v>7.7587069633227035E-3</c:v>
                </c:pt>
                <c:pt idx="12" formatCode="0%">
                  <c:v>2.5933088037898067E-2</c:v>
                </c:pt>
                <c:pt idx="13" formatCode="0%">
                  <c:v>4.1366080358872903E-2</c:v>
                </c:pt>
                <c:pt idx="14" formatCode="0%">
                  <c:v>5.4053830115861956E-2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Data'!$B$10:$P$10</c:f>
              <c:numCache>
                <c:formatCode>_(* #,##0_);_(* \(#,##0\);_(* "-"??_);_(@_)</c:formatCode>
                <c:ptCount val="15"/>
                <c:pt idx="0">
                  <c:v>316.25</c:v>
                </c:pt>
                <c:pt idx="1">
                  <c:v>615.4375</c:v>
                </c:pt>
                <c:pt idx="2">
                  <c:v>783.67529999999999</c:v>
                </c:pt>
                <c:pt idx="3">
                  <c:v>995.34429999999998</c:v>
                </c:pt>
                <c:pt idx="4">
                  <c:v>674.57029999999997</c:v>
                </c:pt>
                <c:pt idx="5">
                  <c:v>724.99850000000004</c:v>
                </c:pt>
                <c:pt idx="6">
                  <c:v>592.70299999999997</c:v>
                </c:pt>
                <c:pt idx="7">
                  <c:v>550.09659999999997</c:v>
                </c:pt>
                <c:pt idx="8">
                  <c:v>445.11340000000001</c:v>
                </c:pt>
                <c:pt idx="9">
                  <c:v>201.53540000000001</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Data'!$B$11:$P$11</c:f>
              <c:numCache>
                <c:formatCode>General</c:formatCode>
                <c:ptCount val="15"/>
                <c:pt idx="10" formatCode="_(* #,##0_);_(* \(#,##0\);_(* &quot;-&quot;??_);_(@_)">
                  <c:v>594.49047200000007</c:v>
                </c:pt>
                <c:pt idx="11" formatCode="_(* #,##0_);_(* \(#,##0\);_(* &quot;-&quot;??_);_(@_)">
                  <c:v>699.74105531000009</c:v>
                </c:pt>
                <c:pt idx="12" formatCode="_(* #,##0_);_(* \(#,##0\);_(* &quot;-&quot;??_);_(@_)">
                  <c:v>768.51511442749995</c:v>
                </c:pt>
                <c:pt idx="13" formatCode="_(* #,##0_);_(* \(#,##0\);_(* &quot;-&quot;??_);_(@_)">
                  <c:v>808.8188046718999</c:v>
                </c:pt>
                <c:pt idx="14" formatCode="_(* #,##0_);_(* \(#,##0\);_(* &quot;-&quot;??_);_(@_)">
                  <c:v>852.91804819322215</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Data'!$B$12:$P$12</c:f>
              <c:numCache>
                <c:formatCode>General</c:formatCode>
                <c:ptCount val="15"/>
                <c:pt idx="10" formatCode="_(* #,##0_);_(* \(#,##0\);_(* &quot;-&quot;??_);_(@_)">
                  <c:v>483.30995625000003</c:v>
                </c:pt>
                <c:pt idx="11" formatCode="_(* #,##0_);_(* \(#,##0\);_(* &quot;-&quot;??_);_(@_)">
                  <c:v>501.8192049540001</c:v>
                </c:pt>
                <c:pt idx="12" formatCode="_(* #,##0_);_(* \(#,##0\);_(* &quot;-&quot;??_);_(@_)">
                  <c:v>454.26434697810009</c:v>
                </c:pt>
                <c:pt idx="13" formatCode="_(* #,##0_);_(* \(#,##0\);_(* &quot;-&quot;??_);_(@_)">
                  <c:v>441.51845029540937</c:v>
                </c:pt>
                <c:pt idx="14" formatCode="_(* #,##0_);_(* \(#,##0\);_(* &quot;-&quot;??_);_(@_)">
                  <c:v>465.38421360069606</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Data'!$B$13:$P$13</c:f>
              <c:numCache>
                <c:formatCode>0%</c:formatCode>
                <c:ptCount val="15"/>
                <c:pt idx="0">
                  <c:v>0.17826944757609922</c:v>
                </c:pt>
                <c:pt idx="1">
                  <c:v>0.19351439273859006</c:v>
                </c:pt>
                <c:pt idx="2">
                  <c:v>0.2242867858951019</c:v>
                </c:pt>
                <c:pt idx="3">
                  <c:v>0.33781251272722335</c:v>
                </c:pt>
                <c:pt idx="4">
                  <c:v>0.25077792536630394</c:v>
                </c:pt>
                <c:pt idx="5">
                  <c:v>0.26281688078130366</c:v>
                </c:pt>
                <c:pt idx="6">
                  <c:v>0.21825255231204027</c:v>
                </c:pt>
                <c:pt idx="7">
                  <c:v>0.20901510001896001</c:v>
                </c:pt>
                <c:pt idx="8">
                  <c:v>0.15505622752692938</c:v>
                </c:pt>
                <c:pt idx="9">
                  <c:v>7.1459612022962346E-2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Data'!$B$14:$P$14</c:f>
              <c:numCache>
                <c:formatCode>General</c:formatCode>
                <c:ptCount val="15"/>
                <c:pt idx="9" formatCode="0%">
                  <c:v>7.1459612022962346E-2</c:v>
                </c:pt>
                <c:pt idx="10" formatCode="0%">
                  <c:v>0.2</c:v>
                </c:pt>
                <c:pt idx="11" formatCode="0%">
                  <c:v>0.22</c:v>
                </c:pt>
                <c:pt idx="12" formatCode="0%">
                  <c:v>0.22</c:v>
                </c:pt>
                <c:pt idx="13" formatCode="0%">
                  <c:v>0.22</c:v>
                </c:pt>
                <c:pt idx="14" formatCode="0%">
                  <c:v>0.22</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Data'!$B$15:$P$15</c:f>
              <c:numCache>
                <c:formatCode>General</c:formatCode>
                <c:ptCount val="15"/>
                <c:pt idx="9" formatCode="0%">
                  <c:v>7.1459612022962346E-2</c:v>
                </c:pt>
                <c:pt idx="10" formatCode="0%">
                  <c:v>0.16500000000000001</c:v>
                </c:pt>
                <c:pt idx="11" formatCode="0%">
                  <c:v>0.17</c:v>
                </c:pt>
                <c:pt idx="12" formatCode="0%">
                  <c:v>0.15</c:v>
                </c:pt>
                <c:pt idx="13" formatCode="0%">
                  <c:v>0.14000000000000001</c:v>
                </c:pt>
                <c:pt idx="14" formatCode="0%">
                  <c:v>0.14000000000000001</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b="0"/>
              <a:t>Expansionary Cash Flow versus Owners' Cash Profits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Data'!$B$18:$K$18</c:f>
              <c:numCache>
                <c:formatCode>_(* #,##0_);_(* \(#,##0\);_(* "-"??_);_(@_)</c:formatCode>
                <c:ptCount val="10"/>
                <c:pt idx="0">
                  <c:v>316.25</c:v>
                </c:pt>
                <c:pt idx="1">
                  <c:v>615.4375</c:v>
                </c:pt>
                <c:pt idx="2">
                  <c:v>783.67529999999999</c:v>
                </c:pt>
                <c:pt idx="3">
                  <c:v>995.34429999999998</c:v>
                </c:pt>
                <c:pt idx="4">
                  <c:v>674.57029999999997</c:v>
                </c:pt>
                <c:pt idx="5">
                  <c:v>724.99850000000004</c:v>
                </c:pt>
                <c:pt idx="6">
                  <c:v>592.70299999999997</c:v>
                </c:pt>
                <c:pt idx="7">
                  <c:v>550.09659999999997</c:v>
                </c:pt>
                <c:pt idx="8">
                  <c:v>445.11340000000001</c:v>
                </c:pt>
                <c:pt idx="9">
                  <c:v>201.53540000000001</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Data'!$B$19:$K$19</c:f>
              <c:numCache>
                <c:formatCode>_(* #,##0_);_(* \(#,##0\);_(* "-"??_);_(@_)</c:formatCode>
                <c:ptCount val="10"/>
                <c:pt idx="0">
                  <c:v>110.6924616232498</c:v>
                </c:pt>
                <c:pt idx="1">
                  <c:v>261.07342808536561</c:v>
                </c:pt>
                <c:pt idx="2">
                  <c:v>116.26450082681302</c:v>
                </c:pt>
                <c:pt idx="3">
                  <c:v>-35.073552896842031</c:v>
                </c:pt>
                <c:pt idx="4">
                  <c:v>-26.022655695675674</c:v>
                </c:pt>
                <c:pt idx="5">
                  <c:v>10.397199697904078</c:v>
                </c:pt>
                <c:pt idx="6">
                  <c:v>-10.804658341032017</c:v>
                </c:pt>
                <c:pt idx="7">
                  <c:v>4.0424270773568232</c:v>
                </c:pt>
                <c:pt idx="8">
                  <c:v>103.77059777773439</c:v>
                </c:pt>
                <c:pt idx="9">
                  <c:v>66.068799999970423</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Data'!$B$22:$K$22</c:f>
              <c:numCache>
                <c:formatCode>_(* #,##0_);_(* \(#,##0\);_(* "-"??_);_(@_)</c:formatCode>
                <c:ptCount val="10"/>
                <c:pt idx="0">
                  <c:v>47.300999999999988</c:v>
                </c:pt>
                <c:pt idx="1">
                  <c:v>90.126500000000021</c:v>
                </c:pt>
                <c:pt idx="2">
                  <c:v>41.13430000000001</c:v>
                </c:pt>
                <c:pt idx="3">
                  <c:v>-49.91269999999993</c:v>
                </c:pt>
                <c:pt idx="4">
                  <c:v>-63.83469999999997</c:v>
                </c:pt>
                <c:pt idx="5">
                  <c:v>-58.969499999999911</c:v>
                </c:pt>
                <c:pt idx="6">
                  <c:v>-53.59400000000003</c:v>
                </c:pt>
                <c:pt idx="7">
                  <c:v>-23.904399999999981</c:v>
                </c:pt>
                <c:pt idx="8">
                  <c:v>-4.2586000000000013</c:v>
                </c:pt>
                <c:pt idx="9">
                  <c:v>1.6604000000000241</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Data'!$B$24:$K$24</c:f>
              <c:numCache>
                <c:formatCode>_(* #,##0_);_(* \(#,##0\);_(* "-"??_);_(@_)</c:formatCode>
                <c:ptCount val="10"/>
                <c:pt idx="0">
                  <c:v>39.614000000000004</c:v>
                </c:pt>
                <c:pt idx="1">
                  <c:v>131.66900000000001</c:v>
                </c:pt>
                <c:pt idx="2">
                  <c:v>67.102000000000004</c:v>
                </c:pt>
                <c:pt idx="3">
                  <c:v>7.5730000000000004</c:v>
                </c:pt>
                <c:pt idx="4">
                  <c:v>16.003</c:v>
                </c:pt>
                <c:pt idx="5">
                  <c:v>61.122999999999998</c:v>
                </c:pt>
                <c:pt idx="6">
                  <c:v>14.48</c:v>
                </c:pt>
                <c:pt idx="7">
                  <c:v>6.8019999999999996</c:v>
                </c:pt>
                <c:pt idx="8">
                  <c:v>23.590999999999998</c:v>
                </c:pt>
                <c:pt idx="9">
                  <c:v>42.576000000000001</c:v>
                </c:pt>
              </c:numCache>
            </c:numRef>
          </c:val>
          <c:extLst>
            <c:ext xmlns:c16="http://schemas.microsoft.com/office/drawing/2014/chart" uri="{C3380CC4-5D6E-409C-BE32-E72D297353CC}">
              <c16:uniqueId val="{00000001-9129-4520-A328-5E8B3CBDF464}"/>
            </c:ext>
          </c:extLst>
        </c:ser>
        <c:ser>
          <c:idx val="4"/>
          <c:order val="2"/>
          <c:tx>
            <c:strRef>
              <c:f>'Graphing Data'!$A$26</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Data'!$B$26:$K$26</c:f>
              <c:numCache>
                <c:formatCode>_(* #,##0_);_(* \(#,##0\);_(* "-"??_);_(@_)</c:formatCode>
                <c:ptCount val="10"/>
                <c:pt idx="0">
                  <c:v>23.853461623249796</c:v>
                </c:pt>
                <c:pt idx="1">
                  <c:v>39.282928085365583</c:v>
                </c:pt>
                <c:pt idx="2">
                  <c:v>8.0472008268130004</c:v>
                </c:pt>
                <c:pt idx="3">
                  <c:v>7.2711471031578974</c:v>
                </c:pt>
                <c:pt idx="4">
                  <c:v>21.948044304324299</c:v>
                </c:pt>
                <c:pt idx="5">
                  <c:v>12.370699697903994</c:v>
                </c:pt>
                <c:pt idx="6">
                  <c:v>29.066341658968007</c:v>
                </c:pt>
                <c:pt idx="7">
                  <c:v>22.029827077356806</c:v>
                </c:pt>
                <c:pt idx="8">
                  <c:v>85.186197777734392</c:v>
                </c:pt>
                <c:pt idx="9">
                  <c:v>29.753399999970398</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Data'!$B$23:$K$23</c:f>
              <c:numCache>
                <c:formatCode>_(* #,##0_);_(* \(#,##0\);_(* "-"??_);_(@_)</c:formatCode>
                <c:ptCount val="10"/>
                <c:pt idx="0">
                  <c:v>-7.5999999999999998E-2</c:v>
                </c:pt>
                <c:pt idx="1">
                  <c:v>-5.0000000000000001E-3</c:v>
                </c:pt>
                <c:pt idx="2">
                  <c:v>-1.9E-2</c:v>
                </c:pt>
                <c:pt idx="3">
                  <c:v>-5.0000000000000001E-3</c:v>
                </c:pt>
                <c:pt idx="4">
                  <c:v>-0.13900000000000001</c:v>
                </c:pt>
                <c:pt idx="5">
                  <c:v>-4.1269999999999998</c:v>
                </c:pt>
                <c:pt idx="6">
                  <c:v>-0.75700000000000001</c:v>
                </c:pt>
                <c:pt idx="7">
                  <c:v>-0.88500000000000001</c:v>
                </c:pt>
                <c:pt idx="8">
                  <c:v>-0.748</c:v>
                </c:pt>
                <c:pt idx="9">
                  <c:v>-7.9210000000000003</c:v>
                </c:pt>
              </c:numCache>
            </c:numRef>
          </c:val>
          <c:extLst>
            <c:ext xmlns:c16="http://schemas.microsoft.com/office/drawing/2014/chart" uri="{C3380CC4-5D6E-409C-BE32-E72D297353CC}">
              <c16:uniqueId val="{00000004-9129-4520-A328-5E8B3CBDF464}"/>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22</xdr:col>
      <xdr:colOff>371902</xdr:colOff>
      <xdr:row>49</xdr:row>
      <xdr:rowOff>78545</xdr:rowOff>
    </xdr:from>
    <xdr:to>
      <xdr:col>33</xdr:col>
      <xdr:colOff>116006</xdr:colOff>
      <xdr:row>83</xdr:row>
      <xdr:rowOff>154745</xdr:rowOff>
    </xdr:to>
    <xdr:graphicFrame macro="">
      <xdr:nvGraphicFramePr>
        <xdr:cNvPr id="2" name="Chart 1">
          <a:extLst>
            <a:ext uri="{FF2B5EF4-FFF2-40B4-BE49-F238E27FC236}">
              <a16:creationId xmlns:a16="http://schemas.microsoft.com/office/drawing/2014/main" id="{2C0DC184-A518-4AA0-9FA8-80D9C452D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285750</xdr:colOff>
      <xdr:row>49</xdr:row>
      <xdr:rowOff>152400</xdr:rowOff>
    </xdr:from>
    <xdr:to>
      <xdr:col>22</xdr:col>
      <xdr:colOff>57150</xdr:colOff>
      <xdr:row>84</xdr:row>
      <xdr:rowOff>28575</xdr:rowOff>
    </xdr:to>
    <xdr:graphicFrame macro="">
      <xdr:nvGraphicFramePr>
        <xdr:cNvPr id="3" name="Chart 2">
          <a:extLst>
            <a:ext uri="{FF2B5EF4-FFF2-40B4-BE49-F238E27FC236}">
              <a16:creationId xmlns:a16="http://schemas.microsoft.com/office/drawing/2014/main" id="{ED10C7AC-73D3-45F2-9295-84E91D1AB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295488</xdr:colOff>
      <xdr:row>103</xdr:row>
      <xdr:rowOff>150054</xdr:rowOff>
    </xdr:from>
    <xdr:to>
      <xdr:col>34</xdr:col>
      <xdr:colOff>196778</xdr:colOff>
      <xdr:row>120</xdr:row>
      <xdr:rowOff>49971</xdr:rowOff>
    </xdr:to>
    <xdr:graphicFrame macro="">
      <xdr:nvGraphicFramePr>
        <xdr:cNvPr id="4" name="Chart 3">
          <a:extLst>
            <a:ext uri="{FF2B5EF4-FFF2-40B4-BE49-F238E27FC236}">
              <a16:creationId xmlns:a16="http://schemas.microsoft.com/office/drawing/2014/main" id="{01E43ADB-F8D8-482B-8D90-D38F780EE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624809</xdr:colOff>
      <xdr:row>23</xdr:row>
      <xdr:rowOff>10945</xdr:rowOff>
    </xdr:from>
    <xdr:to>
      <xdr:col>28</xdr:col>
      <xdr:colOff>557139</xdr:colOff>
      <xdr:row>38</xdr:row>
      <xdr:rowOff>88567</xdr:rowOff>
    </xdr:to>
    <xdr:graphicFrame macro="">
      <xdr:nvGraphicFramePr>
        <xdr:cNvPr id="5" name="Chart 4">
          <a:extLst>
            <a:ext uri="{FF2B5EF4-FFF2-40B4-BE49-F238E27FC236}">
              <a16:creationId xmlns:a16="http://schemas.microsoft.com/office/drawing/2014/main" id="{E2E3A185-5ABA-49CF-9617-40AE4C8E0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347589</xdr:colOff>
      <xdr:row>87</xdr:row>
      <xdr:rowOff>96244</xdr:rowOff>
    </xdr:from>
    <xdr:to>
      <xdr:col>34</xdr:col>
      <xdr:colOff>279919</xdr:colOff>
      <xdr:row>102</xdr:row>
      <xdr:rowOff>173867</xdr:rowOff>
    </xdr:to>
    <xdr:graphicFrame macro="">
      <xdr:nvGraphicFramePr>
        <xdr:cNvPr id="6" name="Chart 5">
          <a:extLst>
            <a:ext uri="{FF2B5EF4-FFF2-40B4-BE49-F238E27FC236}">
              <a16:creationId xmlns:a16="http://schemas.microsoft.com/office/drawing/2014/main" id="{FAE8F982-0CED-4B37-8924-31D0B2F9C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latin typeface="Arial Narrow" panose="020B0606020202030204" pitchFamily="34" charset="0"/>
            </a:rPr>
            <a:t>Owners' Cash</a:t>
          </a:r>
          <a:r>
            <a:rPr lang="en-US" sz="1200" baseline="0">
              <a:latin typeface="Arial Narrow" panose="020B0606020202030204" pitchFamily="34" charset="0"/>
            </a:rPr>
            <a:t> Profits</a:t>
          </a:r>
        </a:p>
        <a:p xmlns:a="http://schemas.openxmlformats.org/drawingml/2006/main">
          <a:r>
            <a:rPr lang="en-US" sz="1200" baseline="0">
              <a:latin typeface="Arial Narrow" panose="020B0606020202030204" pitchFamily="34" charset="0"/>
            </a:rPr>
            <a:t>Expansionary Cash Flow</a:t>
          </a:r>
        </a:p>
      </cdr:txBody>
    </cdr:sp>
  </cdr:relSizeAnchor>
  <cdr:relSizeAnchor xmlns:cdr="http://schemas.openxmlformats.org/drawingml/2006/chartDrawing">
    <cdr:from>
      <cdr:x>0.28522</cdr:x>
      <cdr:y>0.07886</cdr:y>
    </cdr:from>
    <cdr:to>
      <cdr:x>0.37113</cdr:x>
      <cdr:y>0.10252</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2470547" y="496094"/>
          <a:ext cx="744141" cy="148828"/>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0.11691</cdr:y>
    </cdr:from>
    <cdr:to>
      <cdr:x>0.37127</cdr:x>
      <cdr:y>0.13249</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2471738" y="735409"/>
          <a:ext cx="744141" cy="98029"/>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3589" cy="628852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8843" cy="629305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ORCL/IOI%20Valuation%20-%20Oracle%20(ORCL)%20-%202013.9.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rikk\OneDrive\Documents\Business\Company%20Research\GRMN%20-%20Garmin\IOI%20Valuation%20Model%20-%20Garmin%20(GRMN)%202016.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sheetData sheetId="1"/>
      <sheetData sheetId="2"/>
      <sheetData sheetId="3"/>
      <sheetData sheetId="4"/>
      <sheetData sheetId="5"/>
      <sheetData sheetId="6">
        <row r="3">
          <cell r="B3" t="b">
            <v>0</v>
          </cell>
        </row>
        <row r="5">
          <cell r="B5" t="b">
            <v>0</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egment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GRMN</v>
          </cell>
        </row>
        <row r="5">
          <cell r="F5">
            <v>0.245</v>
          </cell>
          <cell r="G5">
            <v>0.2465</v>
          </cell>
        </row>
        <row r="6">
          <cell r="G6">
            <v>49.02</v>
          </cell>
        </row>
        <row r="8">
          <cell r="B8">
            <v>-1.1299999999999998E-2</v>
          </cell>
        </row>
        <row r="17">
          <cell r="C17">
            <v>0</v>
          </cell>
        </row>
        <row r="20">
          <cell r="K20">
            <v>66</v>
          </cell>
        </row>
        <row r="21">
          <cell r="K21">
            <v>25</v>
          </cell>
          <cell r="P21">
            <v>68.722422697653528</v>
          </cell>
        </row>
        <row r="22">
          <cell r="K22">
            <v>40.17</v>
          </cell>
          <cell r="P22">
            <v>31.54191198081914</v>
          </cell>
        </row>
        <row r="39">
          <cell r="B39">
            <v>0.17826944757609922</v>
          </cell>
          <cell r="C39">
            <v>0.19351439273859006</v>
          </cell>
          <cell r="D39">
            <v>0.2242867858951019</v>
          </cell>
          <cell r="E39">
            <v>0.33781251272722335</v>
          </cell>
          <cell r="F39">
            <v>0.25077792536630394</v>
          </cell>
          <cell r="G39">
            <v>0.26281688078130366</v>
          </cell>
          <cell r="H39">
            <v>0.21825255231204027</v>
          </cell>
          <cell r="I39">
            <v>0.20901510001896001</v>
          </cell>
          <cell r="J39">
            <v>0.15505622752692938</v>
          </cell>
          <cell r="K39">
            <v>7.1459612022962346E-2</v>
          </cell>
        </row>
        <row r="100">
          <cell r="Q100">
            <v>24.364089731282402</v>
          </cell>
        </row>
        <row r="111">
          <cell r="Q111">
            <v>36.223510531020182</v>
          </cell>
        </row>
        <row r="122">
          <cell r="Q122">
            <v>36.927461861143861</v>
          </cell>
        </row>
        <row r="133">
          <cell r="Q133">
            <v>55.563694546446094</v>
          </cell>
        </row>
        <row r="144">
          <cell r="Q144">
            <v>27.939733185070839</v>
          </cell>
        </row>
        <row r="155">
          <cell r="Q155">
            <v>41.771080629578307</v>
          </cell>
        </row>
        <row r="168">
          <cell r="Q168">
            <v>42.47284394471621</v>
          </cell>
        </row>
        <row r="179">
          <cell r="Q179">
            <v>64.20781850037082</v>
          </cell>
        </row>
      </sheetData>
      <sheetData sheetId="1"/>
      <sheetData sheetId="2"/>
      <sheetData sheetId="3">
        <row r="1">
          <cell r="D1">
            <v>2006</v>
          </cell>
          <cell r="E1">
            <v>2007</v>
          </cell>
          <cell r="F1">
            <v>2008</v>
          </cell>
          <cell r="G1">
            <v>2009</v>
          </cell>
          <cell r="H1">
            <v>2010</v>
          </cell>
          <cell r="I1">
            <v>2011</v>
          </cell>
          <cell r="J1">
            <v>2012</v>
          </cell>
          <cell r="K1">
            <v>2013</v>
          </cell>
          <cell r="L1">
            <v>2014</v>
          </cell>
          <cell r="M1">
            <v>2015</v>
          </cell>
          <cell r="N1">
            <v>2016</v>
          </cell>
          <cell r="O1">
            <v>2017</v>
          </cell>
          <cell r="P1">
            <v>2018</v>
          </cell>
          <cell r="Q1">
            <v>2019</v>
          </cell>
          <cell r="R1">
            <v>2020</v>
          </cell>
        </row>
        <row r="5">
          <cell r="A5" t="str">
            <v>Outdoor &amp; Fitness</v>
          </cell>
          <cell r="D5">
            <v>285362</v>
          </cell>
          <cell r="E5">
            <v>339741</v>
          </cell>
          <cell r="F5">
            <v>427783</v>
          </cell>
          <cell r="G5">
            <v>468924</v>
          </cell>
          <cell r="H5">
            <v>559592</v>
          </cell>
          <cell r="I5">
            <v>661386</v>
          </cell>
          <cell r="J5">
            <v>723535</v>
          </cell>
          <cell r="K5">
            <v>767272</v>
          </cell>
          <cell r="L5">
            <v>995995</v>
          </cell>
          <cell r="M5">
            <v>1086749</v>
          </cell>
        </row>
        <row r="6">
          <cell r="A6" t="str">
            <v>Marine</v>
          </cell>
          <cell r="D6">
            <v>166639</v>
          </cell>
          <cell r="E6">
            <v>203399</v>
          </cell>
          <cell r="F6">
            <v>204477</v>
          </cell>
          <cell r="G6">
            <v>177644</v>
          </cell>
          <cell r="H6">
            <v>198860</v>
          </cell>
          <cell r="I6">
            <v>221730</v>
          </cell>
          <cell r="J6">
            <v>208136</v>
          </cell>
          <cell r="K6">
            <v>222928</v>
          </cell>
          <cell r="L6">
            <v>248371</v>
          </cell>
          <cell r="M6">
            <v>286778</v>
          </cell>
        </row>
        <row r="7">
          <cell r="A7" t="str">
            <v>Auto</v>
          </cell>
          <cell r="D7">
            <v>1089093</v>
          </cell>
          <cell r="E7">
            <v>2342184</v>
          </cell>
          <cell r="F7">
            <v>2538411</v>
          </cell>
          <cell r="G7">
            <v>2054127</v>
          </cell>
          <cell r="H7">
            <v>1668939</v>
          </cell>
          <cell r="I7">
            <v>1590598</v>
          </cell>
          <cell r="J7">
            <v>1492440</v>
          </cell>
          <cell r="K7">
            <v>1302314</v>
          </cell>
          <cell r="L7">
            <v>1240377</v>
          </cell>
          <cell r="M7">
            <v>1048125</v>
          </cell>
        </row>
        <row r="8">
          <cell r="A8" t="str">
            <v>Aviation</v>
          </cell>
          <cell r="D8">
            <v>232906</v>
          </cell>
          <cell r="E8">
            <v>294995</v>
          </cell>
          <cell r="F8">
            <v>323406</v>
          </cell>
          <cell r="G8">
            <v>245745</v>
          </cell>
          <cell r="H8">
            <v>262520</v>
          </cell>
          <cell r="I8">
            <v>284855</v>
          </cell>
          <cell r="J8">
            <v>291564</v>
          </cell>
          <cell r="K8">
            <v>339337</v>
          </cell>
          <cell r="L8">
            <v>385915</v>
          </cell>
          <cell r="M8">
            <v>398618</v>
          </cell>
        </row>
        <row r="45">
          <cell r="A45" t="str">
            <v>5Y RGR</v>
          </cell>
          <cell r="G45">
            <v>0.20650609196462821</v>
          </cell>
          <cell r="H45">
            <v>0.13379942973331937</v>
          </cell>
          <cell r="I45">
            <v>6.9903208059044264E-2</v>
          </cell>
          <cell r="J45">
            <v>-3.083378170581863E-2</v>
          </cell>
          <cell r="K45">
            <v>-5.9037683283814979E-2</v>
          </cell>
          <cell r="L45">
            <v>-5.5144477191323427E-3</v>
          </cell>
          <cell r="M45">
            <v>9.5384652757981581E-3</v>
          </cell>
        </row>
        <row r="46">
          <cell r="A46" t="str">
            <v>Best Case 5Y RGR</v>
          </cell>
          <cell r="M46">
            <v>9.5384652757981581E-3</v>
          </cell>
          <cell r="N46">
            <v>1.5502138396087384E-2</v>
          </cell>
          <cell r="O46">
            <v>3.3186015847443073E-2</v>
          </cell>
          <cell r="P46">
            <v>5.9505879103669113E-2</v>
          </cell>
          <cell r="Q46">
            <v>5.2538098692560098E-2</v>
          </cell>
          <cell r="R46">
            <v>6.5454134017854715E-2</v>
          </cell>
        </row>
        <row r="47">
          <cell r="A47" t="str">
            <v>Worst Case 5Y RGR</v>
          </cell>
          <cell r="M47">
            <v>9.5384652757981581E-3</v>
          </cell>
          <cell r="N47">
            <v>1.2363699763347391E-2</v>
          </cell>
          <cell r="O47">
            <v>1.6910749693473726E-2</v>
          </cell>
          <cell r="P47">
            <v>2.7920539471846917E-2</v>
          </cell>
          <cell r="Q47">
            <v>1.938614624414936E-2</v>
          </cell>
          <cell r="R47">
            <v>3.3856638979610887E-2</v>
          </cell>
        </row>
        <row r="88">
          <cell r="M88">
            <v>274774</v>
          </cell>
        </row>
        <row r="89">
          <cell r="M89">
            <v>28611</v>
          </cell>
        </row>
        <row r="90">
          <cell r="M90">
            <v>134939</v>
          </cell>
        </row>
        <row r="91">
          <cell r="M91">
            <v>111257</v>
          </cell>
        </row>
        <row r="97">
          <cell r="A97" t="str">
            <v>Outdoor &amp; Fitness</v>
          </cell>
          <cell r="D97">
            <v>0.40918202143242616</v>
          </cell>
          <cell r="E97">
            <v>0.35389899953199644</v>
          </cell>
          <cell r="F97">
            <v>0.37541230016153049</v>
          </cell>
          <cell r="G97">
            <v>0.45210951028311624</v>
          </cell>
          <cell r="H97">
            <v>0.44858575533603051</v>
          </cell>
          <cell r="I97">
            <v>0.39857511347382618</v>
          </cell>
          <cell r="J97">
            <v>0.38203818750993385</v>
          </cell>
          <cell r="K97">
            <v>0.36420852057679676</v>
          </cell>
          <cell r="L97">
            <v>0.34311116019658733</v>
          </cell>
          <cell r="M97">
            <v>0.2528403522800573</v>
          </cell>
        </row>
        <row r="98">
          <cell r="A98" t="str">
            <v>Marine</v>
          </cell>
          <cell r="D98">
            <v>0.36320429191245746</v>
          </cell>
          <cell r="E98">
            <v>0.33125039946115764</v>
          </cell>
          <cell r="F98">
            <v>0.29334839615213448</v>
          </cell>
          <cell r="G98">
            <v>0.31471932629303551</v>
          </cell>
          <cell r="H98">
            <v>0.33924871769083775</v>
          </cell>
          <cell r="I98">
            <v>0.25997835204979031</v>
          </cell>
          <cell r="J98">
            <v>0.16335472959987701</v>
          </cell>
          <cell r="K98">
            <v>8.2955034809445202E-2</v>
          </cell>
          <cell r="L98">
            <v>0.10561619512745046</v>
          </cell>
          <cell r="M98">
            <v>9.9767067208781701E-2</v>
          </cell>
        </row>
        <row r="99">
          <cell r="A99" t="str">
            <v>Auto</v>
          </cell>
          <cell r="D99">
            <v>0.26898804785266273</v>
          </cell>
          <cell r="E99">
            <v>0.25990699278963564</v>
          </cell>
          <cell r="F99">
            <v>0.20646971668496553</v>
          </cell>
          <cell r="G99">
            <v>0.22384545843562739</v>
          </cell>
          <cell r="H99">
            <v>0.14734750640976094</v>
          </cell>
          <cell r="I99">
            <v>0.10111731562594697</v>
          </cell>
          <cell r="J99">
            <v>0.14792286457077</v>
          </cell>
          <cell r="K99">
            <v>0.14475541228920213</v>
          </cell>
          <cell r="L99">
            <v>0.17388181173949532</v>
          </cell>
          <cell r="M99">
            <v>0.12874323196183662</v>
          </cell>
        </row>
        <row r="100">
          <cell r="A100" t="str">
            <v>Aviation</v>
          </cell>
          <cell r="D100">
            <v>0.36202158810850732</v>
          </cell>
          <cell r="E100">
            <v>0.37624705503483108</v>
          </cell>
          <cell r="F100">
            <v>0.36280712169842244</v>
          </cell>
          <cell r="G100">
            <v>0.23719709454922785</v>
          </cell>
          <cell r="H100">
            <v>0.27530854792015846</v>
          </cell>
          <cell r="I100">
            <v>0.2516122237629671</v>
          </cell>
          <cell r="J100">
            <v>0.25029153119040759</v>
          </cell>
          <cell r="K100">
            <v>0.2580767791310703</v>
          </cell>
          <cell r="L100">
            <v>0.27720612051876709</v>
          </cell>
          <cell r="M100">
            <v>0.27910681404251692</v>
          </cell>
        </row>
        <row r="101">
          <cell r="A101" t="str">
            <v>Op Margin</v>
          </cell>
          <cell r="D101">
            <v>0.31260372040586248</v>
          </cell>
          <cell r="E101">
            <v>0.28530188323875688</v>
          </cell>
          <cell r="F101">
            <v>0.24670807197437264</v>
          </cell>
          <cell r="G101">
            <v>0.26676599557432018</v>
          </cell>
          <cell r="H101">
            <v>0.23669035890035023</v>
          </cell>
          <cell r="I101">
            <v>0.2007442989463015</v>
          </cell>
          <cell r="J101">
            <v>0.2224713929317757</v>
          </cell>
          <cell r="K101">
            <v>0.21810961182832919</v>
          </cell>
          <cell r="L101">
            <v>0.24058107932049028</v>
          </cell>
          <cell r="M101">
            <v>0.19486822183691632</v>
          </cell>
        </row>
        <row r="102">
          <cell r="A102" t="str">
            <v>OCP Margin</v>
          </cell>
          <cell r="D102">
            <v>0.17826944757609922</v>
          </cell>
          <cell r="E102">
            <v>0.19351439273859006</v>
          </cell>
          <cell r="F102">
            <v>0.2242867858951019</v>
          </cell>
          <cell r="G102">
            <v>0.33781251272722335</v>
          </cell>
          <cell r="H102">
            <v>0.25077792536630394</v>
          </cell>
          <cell r="I102">
            <v>0.26281688078130366</v>
          </cell>
          <cell r="J102">
            <v>0.21825255231204027</v>
          </cell>
          <cell r="K102">
            <v>0.20901510001896001</v>
          </cell>
          <cell r="L102">
            <v>0.15505622752692938</v>
          </cell>
          <cell r="M102">
            <v>7.1459612022962346E-2</v>
          </cell>
        </row>
      </sheetData>
      <sheetData sheetId="4"/>
      <sheetData sheetId="10">
        <row r="2">
          <cell r="K2">
            <v>52.89</v>
          </cell>
          <cell r="Q2">
            <v>7.8079999999999998</v>
          </cell>
        </row>
        <row r="3">
          <cell r="K3">
            <v>52.56</v>
          </cell>
          <cell r="Q3">
            <v>7.7592999999999996</v>
          </cell>
        </row>
        <row r="4">
          <cell r="K4">
            <v>53.41</v>
          </cell>
          <cell r="Q4">
            <v>7.8848000000000003</v>
          </cell>
        </row>
        <row r="5">
          <cell r="K5">
            <v>44.98</v>
          </cell>
          <cell r="Q5">
            <v>6.6402999999999999</v>
          </cell>
        </row>
        <row r="6">
          <cell r="K6">
            <v>46.502997999999998</v>
          </cell>
          <cell r="Q6">
            <v>6.8651</v>
          </cell>
        </row>
        <row r="7">
          <cell r="K7">
            <v>46.57</v>
          </cell>
          <cell r="Q7">
            <v>6.875</v>
          </cell>
        </row>
        <row r="8">
          <cell r="K8">
            <v>47.19</v>
          </cell>
          <cell r="Q8">
            <v>6.9664999999999999</v>
          </cell>
        </row>
        <row r="9">
          <cell r="K9">
            <v>47.04</v>
          </cell>
          <cell r="Q9">
            <v>6.9443999999999999</v>
          </cell>
        </row>
        <row r="10">
          <cell r="K10">
            <v>47.51</v>
          </cell>
          <cell r="Q10">
            <v>7.0137999999999998</v>
          </cell>
        </row>
        <row r="11">
          <cell r="K11">
            <v>47.09</v>
          </cell>
          <cell r="Q11">
            <v>6.9518000000000004</v>
          </cell>
        </row>
        <row r="12">
          <cell r="K12">
            <v>46.28</v>
          </cell>
          <cell r="Q12">
            <v>6.8322000000000003</v>
          </cell>
        </row>
        <row r="13">
          <cell r="K13">
            <v>46.7</v>
          </cell>
          <cell r="Q13">
            <v>6.8941999999999997</v>
          </cell>
        </row>
        <row r="14">
          <cell r="K14">
            <v>48.35</v>
          </cell>
          <cell r="Q14">
            <v>7.1378000000000004</v>
          </cell>
        </row>
        <row r="15">
          <cell r="K15">
            <v>49.05</v>
          </cell>
          <cell r="Q15">
            <v>7.2411000000000003</v>
          </cell>
        </row>
        <row r="16">
          <cell r="K16">
            <v>50.5</v>
          </cell>
          <cell r="Q16">
            <v>7.4551999999999996</v>
          </cell>
        </row>
        <row r="17">
          <cell r="K17">
            <v>50.13</v>
          </cell>
          <cell r="Q17">
            <v>7.4005000000000001</v>
          </cell>
        </row>
        <row r="18">
          <cell r="K18">
            <v>48.99</v>
          </cell>
          <cell r="Q18">
            <v>7.2321999999999997</v>
          </cell>
        </row>
        <row r="19">
          <cell r="K19">
            <v>48.62</v>
          </cell>
          <cell r="Q19">
            <v>7.1776</v>
          </cell>
        </row>
        <row r="20">
          <cell r="K20">
            <v>49.28</v>
          </cell>
          <cell r="Q20">
            <v>7.2751000000000001</v>
          </cell>
        </row>
        <row r="21">
          <cell r="K21">
            <v>49.02</v>
          </cell>
          <cell r="Q21">
            <v>7.2366999999999999</v>
          </cell>
        </row>
        <row r="22">
          <cell r="K22">
            <v>48.77</v>
          </cell>
          <cell r="Q22">
            <v>7.1997999999999998</v>
          </cell>
        </row>
        <row r="23">
          <cell r="K23">
            <v>48.6</v>
          </cell>
          <cell r="Q23">
            <v>7.1746999999999996</v>
          </cell>
        </row>
        <row r="24">
          <cell r="K24">
            <v>50.24</v>
          </cell>
          <cell r="Q24">
            <v>7.4168000000000003</v>
          </cell>
        </row>
        <row r="25">
          <cell r="K25">
            <v>50.89</v>
          </cell>
          <cell r="Q25">
            <v>7.5126999999999997</v>
          </cell>
        </row>
        <row r="26">
          <cell r="K26">
            <v>49.96</v>
          </cell>
          <cell r="Q26">
            <v>7.3754</v>
          </cell>
        </row>
        <row r="27">
          <cell r="K27">
            <v>50.22</v>
          </cell>
          <cell r="Q27">
            <v>7.4138000000000002</v>
          </cell>
        </row>
        <row r="28">
          <cell r="K28">
            <v>50.84</v>
          </cell>
          <cell r="Q28">
            <v>7.5053999999999998</v>
          </cell>
        </row>
        <row r="29">
          <cell r="K29">
            <v>50.97</v>
          </cell>
          <cell r="Q29">
            <v>7.5244999999999997</v>
          </cell>
        </row>
        <row r="30">
          <cell r="K30">
            <v>49.6</v>
          </cell>
          <cell r="Q30">
            <v>7.3223000000000003</v>
          </cell>
        </row>
        <row r="31">
          <cell r="K31">
            <v>49.72</v>
          </cell>
          <cell r="Q31">
            <v>7.34</v>
          </cell>
        </row>
        <row r="32">
          <cell r="K32">
            <v>50.25</v>
          </cell>
          <cell r="Q32">
            <v>7.4183000000000003</v>
          </cell>
        </row>
        <row r="33">
          <cell r="K33">
            <v>51.44</v>
          </cell>
          <cell r="Q33">
            <v>7.5938999999999997</v>
          </cell>
        </row>
        <row r="34">
          <cell r="K34">
            <v>52.72</v>
          </cell>
          <cell r="Q34">
            <v>7.7828999999999997</v>
          </cell>
        </row>
        <row r="35">
          <cell r="K35">
            <v>53.44</v>
          </cell>
          <cell r="Q35">
            <v>7.8891999999999998</v>
          </cell>
        </row>
        <row r="36">
          <cell r="K36">
            <v>54.76</v>
          </cell>
          <cell r="Q36">
            <v>8.0840999999999994</v>
          </cell>
        </row>
        <row r="37">
          <cell r="K37">
            <v>55.37</v>
          </cell>
          <cell r="Q37">
            <v>8.1740999999999993</v>
          </cell>
        </row>
        <row r="38">
          <cell r="K38">
            <v>55.04</v>
          </cell>
          <cell r="Q38">
            <v>8.1254000000000008</v>
          </cell>
        </row>
        <row r="39">
          <cell r="K39">
            <v>54.57</v>
          </cell>
          <cell r="Q39">
            <v>8.0559999999999992</v>
          </cell>
        </row>
        <row r="40">
          <cell r="K40">
            <v>54.67</v>
          </cell>
          <cell r="Q40">
            <v>8.0708000000000002</v>
          </cell>
        </row>
        <row r="41">
          <cell r="K41">
            <v>55.16</v>
          </cell>
          <cell r="Q41">
            <v>8.1431000000000004</v>
          </cell>
        </row>
        <row r="42">
          <cell r="K42">
            <v>54.95</v>
          </cell>
          <cell r="Q42">
            <v>8.1120999999999999</v>
          </cell>
        </row>
        <row r="43">
          <cell r="K43">
            <v>55.23</v>
          </cell>
          <cell r="Q43">
            <v>8.1533999999999995</v>
          </cell>
        </row>
        <row r="44">
          <cell r="K44">
            <v>56.25</v>
          </cell>
          <cell r="Q44">
            <v>8.3040000000000003</v>
          </cell>
        </row>
        <row r="45">
          <cell r="K45">
            <v>55.66</v>
          </cell>
          <cell r="Q45">
            <v>8.2169000000000008</v>
          </cell>
        </row>
        <row r="46">
          <cell r="K46">
            <v>55.67</v>
          </cell>
          <cell r="Q46">
            <v>6.8646000000000003</v>
          </cell>
        </row>
        <row r="47">
          <cell r="K47">
            <v>55.06</v>
          </cell>
          <cell r="Q47">
            <v>6.7893999999999997</v>
          </cell>
        </row>
        <row r="48">
          <cell r="K48">
            <v>54.88</v>
          </cell>
          <cell r="Q48">
            <v>6.7671999999999999</v>
          </cell>
        </row>
        <row r="49">
          <cell r="K49">
            <v>54</v>
          </cell>
          <cell r="Q49">
            <v>6.6586999999999996</v>
          </cell>
        </row>
        <row r="50">
          <cell r="K50">
            <v>51.93</v>
          </cell>
          <cell r="Q50">
            <v>6.4034000000000004</v>
          </cell>
        </row>
        <row r="51">
          <cell r="K51">
            <v>52.3</v>
          </cell>
          <cell r="Q51">
            <v>6.4490999999999996</v>
          </cell>
        </row>
        <row r="52">
          <cell r="K52">
            <v>52.04</v>
          </cell>
          <cell r="Q52">
            <v>6.4169999999999998</v>
          </cell>
        </row>
        <row r="53">
          <cell r="K53">
            <v>52.3</v>
          </cell>
          <cell r="Q53">
            <v>6.4490999999999996</v>
          </cell>
        </row>
        <row r="54">
          <cell r="K54">
            <v>52.11</v>
          </cell>
          <cell r="Q54">
            <v>6.4256000000000002</v>
          </cell>
        </row>
        <row r="55">
          <cell r="K55">
            <v>52.24</v>
          </cell>
          <cell r="Q55">
            <v>6.4417</v>
          </cell>
        </row>
        <row r="56">
          <cell r="K56">
            <v>50.13</v>
          </cell>
          <cell r="Q56">
            <v>6.1814999999999998</v>
          </cell>
        </row>
        <row r="57">
          <cell r="K57">
            <v>49.55</v>
          </cell>
          <cell r="Q57">
            <v>6.11</v>
          </cell>
        </row>
        <row r="58">
          <cell r="K58">
            <v>49.29</v>
          </cell>
          <cell r="Q58">
            <v>6.0778999999999996</v>
          </cell>
        </row>
        <row r="59">
          <cell r="K59">
            <v>50.06</v>
          </cell>
          <cell r="Q59">
            <v>6.1729000000000003</v>
          </cell>
        </row>
        <row r="60">
          <cell r="K60">
            <v>50.43</v>
          </cell>
          <cell r="Q60">
            <v>6.2184999999999997</v>
          </cell>
        </row>
        <row r="61">
          <cell r="K61">
            <v>49.68</v>
          </cell>
          <cell r="Q61">
            <v>6.1260000000000003</v>
          </cell>
        </row>
        <row r="62">
          <cell r="K62">
            <v>49.49</v>
          </cell>
          <cell r="Q62">
            <v>6.1025999999999998</v>
          </cell>
        </row>
        <row r="63">
          <cell r="K63">
            <v>49.91</v>
          </cell>
          <cell r="Q63">
            <v>6.1543999999999999</v>
          </cell>
        </row>
        <row r="64">
          <cell r="K64">
            <v>49.19</v>
          </cell>
          <cell r="Q64">
            <v>6.0655999999999999</v>
          </cell>
        </row>
        <row r="65">
          <cell r="K65">
            <v>50.22</v>
          </cell>
          <cell r="Q65">
            <v>6.1925999999999997</v>
          </cell>
        </row>
        <row r="66">
          <cell r="K66">
            <v>49.7</v>
          </cell>
          <cell r="Q66">
            <v>6.1284999999999998</v>
          </cell>
        </row>
        <row r="67">
          <cell r="K67">
            <v>51.15</v>
          </cell>
          <cell r="Q67">
            <v>6.3072999999999997</v>
          </cell>
        </row>
        <row r="68">
          <cell r="K68">
            <v>50.91</v>
          </cell>
          <cell r="Q68">
            <v>6.2777000000000003</v>
          </cell>
        </row>
        <row r="69">
          <cell r="K69">
            <v>50.95</v>
          </cell>
          <cell r="Q69">
            <v>6.2826000000000004</v>
          </cell>
        </row>
        <row r="70">
          <cell r="K70">
            <v>51.7</v>
          </cell>
          <cell r="Q70">
            <v>6.3750999999999998</v>
          </cell>
        </row>
        <row r="71">
          <cell r="K71">
            <v>53.15</v>
          </cell>
          <cell r="Q71">
            <v>6.5538999999999996</v>
          </cell>
        </row>
        <row r="72">
          <cell r="K72">
            <v>52.26</v>
          </cell>
          <cell r="Q72">
            <v>6.4440999999999997</v>
          </cell>
        </row>
        <row r="73">
          <cell r="K73">
            <v>51.84</v>
          </cell>
          <cell r="Q73">
            <v>6.3922999999999996</v>
          </cell>
        </row>
        <row r="74">
          <cell r="K74">
            <v>52.71</v>
          </cell>
          <cell r="Q74">
            <v>6.4996</v>
          </cell>
        </row>
        <row r="75">
          <cell r="K75">
            <v>57</v>
          </cell>
          <cell r="Q75">
            <v>7.0286</v>
          </cell>
        </row>
        <row r="76">
          <cell r="K76">
            <v>56.5</v>
          </cell>
          <cell r="Q76">
            <v>6.9669999999999996</v>
          </cell>
        </row>
        <row r="77">
          <cell r="K77">
            <v>55.77</v>
          </cell>
          <cell r="Q77">
            <v>6.8769</v>
          </cell>
        </row>
        <row r="78">
          <cell r="K78">
            <v>57.66</v>
          </cell>
          <cell r="Q78">
            <v>7.11</v>
          </cell>
        </row>
        <row r="79">
          <cell r="K79">
            <v>57.18</v>
          </cell>
          <cell r="Q79">
            <v>7.0507999999999997</v>
          </cell>
        </row>
        <row r="80">
          <cell r="K80">
            <v>56.69</v>
          </cell>
          <cell r="Q80">
            <v>6.9904000000000002</v>
          </cell>
        </row>
        <row r="81">
          <cell r="K81">
            <v>57.49</v>
          </cell>
          <cell r="Q81">
            <v>7.0890000000000004</v>
          </cell>
        </row>
        <row r="82">
          <cell r="K82">
            <v>57.19</v>
          </cell>
          <cell r="Q82">
            <v>7.0519999999999996</v>
          </cell>
        </row>
        <row r="83">
          <cell r="K83">
            <v>54.19</v>
          </cell>
          <cell r="Q83">
            <v>6.6821000000000002</v>
          </cell>
        </row>
        <row r="84">
          <cell r="K84">
            <v>54.76</v>
          </cell>
          <cell r="Q84">
            <v>6.7523999999999997</v>
          </cell>
        </row>
        <row r="85">
          <cell r="K85">
            <v>53.83</v>
          </cell>
          <cell r="Q85">
            <v>6.6376999999999997</v>
          </cell>
        </row>
        <row r="86">
          <cell r="K86">
            <v>52.05</v>
          </cell>
          <cell r="Q86">
            <v>6.4181999999999997</v>
          </cell>
        </row>
        <row r="87">
          <cell r="K87">
            <v>51.23</v>
          </cell>
          <cell r="Q87">
            <v>6.3170999999999999</v>
          </cell>
        </row>
        <row r="88">
          <cell r="K88">
            <v>52.73</v>
          </cell>
          <cell r="Q88">
            <v>6.5021000000000004</v>
          </cell>
        </row>
        <row r="89">
          <cell r="K89">
            <v>51.68</v>
          </cell>
          <cell r="Q89">
            <v>6.3726000000000003</v>
          </cell>
        </row>
        <row r="90">
          <cell r="K90">
            <v>52.73</v>
          </cell>
          <cell r="Q90">
            <v>6.5021000000000004</v>
          </cell>
        </row>
        <row r="91">
          <cell r="K91">
            <v>52.48</v>
          </cell>
          <cell r="Q91">
            <v>6.4713000000000003</v>
          </cell>
        </row>
        <row r="92">
          <cell r="K92">
            <v>53.48</v>
          </cell>
          <cell r="Q92">
            <v>6.5945999999999998</v>
          </cell>
        </row>
        <row r="93">
          <cell r="K93">
            <v>52.49</v>
          </cell>
          <cell r="Q93">
            <v>6.4725000000000001</v>
          </cell>
        </row>
        <row r="94">
          <cell r="K94">
            <v>53.34</v>
          </cell>
          <cell r="Q94">
            <v>6.5773000000000001</v>
          </cell>
        </row>
        <row r="95">
          <cell r="K95">
            <v>53.57</v>
          </cell>
          <cell r="Q95">
            <v>6.6056999999999997</v>
          </cell>
        </row>
        <row r="96">
          <cell r="K96">
            <v>53.76</v>
          </cell>
          <cell r="Q96">
            <v>6.6291000000000002</v>
          </cell>
        </row>
        <row r="97">
          <cell r="K97">
            <v>54.51</v>
          </cell>
          <cell r="Q97">
            <v>6.7215999999999996</v>
          </cell>
        </row>
        <row r="98">
          <cell r="K98">
            <v>54.87</v>
          </cell>
          <cell r="Q98">
            <v>6.766</v>
          </cell>
        </row>
        <row r="99">
          <cell r="K99">
            <v>55.8</v>
          </cell>
          <cell r="Q99">
            <v>6.8806000000000003</v>
          </cell>
        </row>
        <row r="100">
          <cell r="K100">
            <v>55.83</v>
          </cell>
          <cell r="Q100">
            <v>6.8842999999999996</v>
          </cell>
        </row>
        <row r="101">
          <cell r="K101">
            <v>55.64</v>
          </cell>
          <cell r="Q101">
            <v>6.8609</v>
          </cell>
        </row>
        <row r="102">
          <cell r="K102">
            <v>55.07</v>
          </cell>
          <cell r="Q102">
            <v>6.7906000000000004</v>
          </cell>
        </row>
        <row r="103">
          <cell r="K103">
            <v>54.34</v>
          </cell>
          <cell r="Q103">
            <v>6.7005999999999997</v>
          </cell>
        </row>
        <row r="104">
          <cell r="K104">
            <v>53.86</v>
          </cell>
          <cell r="Q104">
            <v>6.6414</v>
          </cell>
        </row>
        <row r="105">
          <cell r="K105">
            <v>54.29</v>
          </cell>
          <cell r="Q105">
            <v>6.6943999999999999</v>
          </cell>
        </row>
        <row r="106">
          <cell r="K106">
            <v>54.15</v>
          </cell>
          <cell r="Q106">
            <v>6.6772</v>
          </cell>
        </row>
        <row r="107">
          <cell r="K107">
            <v>54.3</v>
          </cell>
          <cell r="Q107">
            <v>6.1132999999999997</v>
          </cell>
        </row>
        <row r="108">
          <cell r="K108">
            <v>54.81</v>
          </cell>
          <cell r="Q108">
            <v>6.1707000000000001</v>
          </cell>
        </row>
        <row r="109">
          <cell r="K109">
            <v>54.03</v>
          </cell>
          <cell r="Q109">
            <v>6.0829000000000004</v>
          </cell>
        </row>
        <row r="110">
          <cell r="K110">
            <v>54.07</v>
          </cell>
          <cell r="Q110">
            <v>6.0873999999999997</v>
          </cell>
        </row>
        <row r="111">
          <cell r="K111">
            <v>53.76</v>
          </cell>
          <cell r="Q111">
            <v>6.0525000000000002</v>
          </cell>
        </row>
        <row r="112">
          <cell r="K112">
            <v>53.49</v>
          </cell>
          <cell r="Q112">
            <v>6.0221</v>
          </cell>
        </row>
        <row r="113">
          <cell r="K113">
            <v>52.69</v>
          </cell>
          <cell r="Q113">
            <v>5.9320000000000004</v>
          </cell>
        </row>
        <row r="114">
          <cell r="K114">
            <v>53.39</v>
          </cell>
          <cell r="Q114">
            <v>6.0107999999999997</v>
          </cell>
        </row>
        <row r="115">
          <cell r="K115">
            <v>53.6</v>
          </cell>
          <cell r="Q115">
            <v>6.0345000000000004</v>
          </cell>
        </row>
        <row r="116">
          <cell r="K116">
            <v>54.15</v>
          </cell>
          <cell r="Q116">
            <v>6.0964</v>
          </cell>
        </row>
        <row r="117">
          <cell r="K117">
            <v>54.19</v>
          </cell>
          <cell r="Q117">
            <v>6.1009000000000002</v>
          </cell>
        </row>
        <row r="118">
          <cell r="K118">
            <v>54.7</v>
          </cell>
          <cell r="Q118">
            <v>6.1582999999999997</v>
          </cell>
        </row>
        <row r="119">
          <cell r="K119">
            <v>55.11</v>
          </cell>
          <cell r="Q119">
            <v>6.2045000000000003</v>
          </cell>
        </row>
        <row r="120">
          <cell r="K120">
            <v>55.01</v>
          </cell>
          <cell r="Q120">
            <v>6.1932</v>
          </cell>
        </row>
        <row r="121">
          <cell r="K121">
            <v>55.12</v>
          </cell>
          <cell r="Q121">
            <v>6.2055999999999996</v>
          </cell>
        </row>
        <row r="122">
          <cell r="K122">
            <v>54.82</v>
          </cell>
          <cell r="Q122">
            <v>6.1718000000000002</v>
          </cell>
        </row>
        <row r="123">
          <cell r="K123">
            <v>56.29</v>
          </cell>
          <cell r="Q123">
            <v>6.3372999999999999</v>
          </cell>
        </row>
        <row r="124">
          <cell r="K124">
            <v>57.96</v>
          </cell>
          <cell r="Q124">
            <v>6.5254000000000003</v>
          </cell>
        </row>
        <row r="125">
          <cell r="K125">
            <v>58.61</v>
          </cell>
          <cell r="Q125">
            <v>6.5984999999999996</v>
          </cell>
        </row>
        <row r="126">
          <cell r="K126">
            <v>58.19</v>
          </cell>
          <cell r="Q126">
            <v>6.5511999999999997</v>
          </cell>
        </row>
        <row r="127">
          <cell r="K127">
            <v>59.37</v>
          </cell>
          <cell r="Q127">
            <v>6.6840999999999999</v>
          </cell>
        </row>
        <row r="128">
          <cell r="K128">
            <v>56.94</v>
          </cell>
          <cell r="Q128">
            <v>6.4104999999999999</v>
          </cell>
        </row>
        <row r="129">
          <cell r="K129">
            <v>56.65</v>
          </cell>
          <cell r="Q129">
            <v>6.3779000000000003</v>
          </cell>
        </row>
        <row r="130">
          <cell r="K130">
            <v>55.45</v>
          </cell>
          <cell r="Q130">
            <v>6.2427999999999999</v>
          </cell>
        </row>
        <row r="131">
          <cell r="K131">
            <v>55.72</v>
          </cell>
          <cell r="Q131">
            <v>6.2732000000000001</v>
          </cell>
        </row>
        <row r="132">
          <cell r="K132">
            <v>55.72</v>
          </cell>
          <cell r="Q132">
            <v>6.2732000000000001</v>
          </cell>
        </row>
        <row r="133">
          <cell r="K133">
            <v>56.61</v>
          </cell>
          <cell r="Q133">
            <v>6.3734000000000002</v>
          </cell>
        </row>
        <row r="134">
          <cell r="K134">
            <v>55.56</v>
          </cell>
          <cell r="Q134">
            <v>6.2552000000000003</v>
          </cell>
        </row>
        <row r="135">
          <cell r="K135">
            <v>56.17</v>
          </cell>
          <cell r="Q135">
            <v>6.3238000000000003</v>
          </cell>
        </row>
        <row r="136">
          <cell r="K136">
            <v>56.05</v>
          </cell>
          <cell r="Q136">
            <v>6.3102999999999998</v>
          </cell>
        </row>
        <row r="137">
          <cell r="K137">
            <v>55.8</v>
          </cell>
          <cell r="Q137">
            <v>6.2821999999999996</v>
          </cell>
        </row>
        <row r="138">
          <cell r="K138">
            <v>55.76</v>
          </cell>
          <cell r="Q138">
            <v>6.2777000000000003</v>
          </cell>
        </row>
        <row r="139">
          <cell r="K139">
            <v>55.42</v>
          </cell>
          <cell r="Q139">
            <v>6.2393999999999998</v>
          </cell>
        </row>
        <row r="140">
          <cell r="K140">
            <v>56.83</v>
          </cell>
          <cell r="Q140">
            <v>6.3981000000000003</v>
          </cell>
        </row>
        <row r="141">
          <cell r="K141">
            <v>57.4</v>
          </cell>
          <cell r="Q141">
            <v>6.4622999999999999</v>
          </cell>
        </row>
        <row r="142">
          <cell r="K142">
            <v>58.34</v>
          </cell>
          <cell r="Q142">
            <v>6.5681000000000003</v>
          </cell>
        </row>
        <row r="143">
          <cell r="K143">
            <v>60.13</v>
          </cell>
          <cell r="Q143">
            <v>6.7697000000000003</v>
          </cell>
        </row>
        <row r="144">
          <cell r="K144">
            <v>60.87</v>
          </cell>
          <cell r="Q144">
            <v>6.8529999999999998</v>
          </cell>
        </row>
        <row r="145">
          <cell r="K145">
            <v>60.09</v>
          </cell>
          <cell r="Q145">
            <v>6.7652000000000001</v>
          </cell>
        </row>
        <row r="146">
          <cell r="K146">
            <v>60.46</v>
          </cell>
          <cell r="Q146">
            <v>6.8068</v>
          </cell>
        </row>
        <row r="147">
          <cell r="K147">
            <v>64.98</v>
          </cell>
          <cell r="Q147">
            <v>7.3156999999999996</v>
          </cell>
        </row>
        <row r="148">
          <cell r="K148">
            <v>64.33</v>
          </cell>
          <cell r="Q148">
            <v>7.2424999999999997</v>
          </cell>
        </row>
        <row r="149">
          <cell r="K149">
            <v>64.97</v>
          </cell>
          <cell r="Q149">
            <v>7.3146000000000004</v>
          </cell>
        </row>
        <row r="150">
          <cell r="K150">
            <v>64.08</v>
          </cell>
          <cell r="Q150">
            <v>7.2144000000000004</v>
          </cell>
        </row>
        <row r="151">
          <cell r="K151">
            <v>63.94</v>
          </cell>
          <cell r="Q151">
            <v>7.1985999999999999</v>
          </cell>
        </row>
        <row r="152">
          <cell r="K152">
            <v>64.17</v>
          </cell>
          <cell r="Q152">
            <v>7.2244999999999999</v>
          </cell>
        </row>
        <row r="153">
          <cell r="K153">
            <v>62.66</v>
          </cell>
          <cell r="Q153">
            <v>7.0545</v>
          </cell>
        </row>
        <row r="154">
          <cell r="K154">
            <v>63.82</v>
          </cell>
          <cell r="Q154">
            <v>7.1851000000000003</v>
          </cell>
        </row>
        <row r="155">
          <cell r="K155">
            <v>66.08</v>
          </cell>
          <cell r="Q155">
            <v>7.4394999999999998</v>
          </cell>
        </row>
        <row r="156">
          <cell r="K156">
            <v>65.67</v>
          </cell>
          <cell r="Q156">
            <v>7.3933999999999997</v>
          </cell>
        </row>
        <row r="157">
          <cell r="K157">
            <v>67.430000000000007</v>
          </cell>
          <cell r="Q157">
            <v>7.5914999999999999</v>
          </cell>
        </row>
        <row r="158">
          <cell r="K158">
            <v>68.77</v>
          </cell>
          <cell r="Q158">
            <v>7.7423999999999999</v>
          </cell>
        </row>
        <row r="159">
          <cell r="K159">
            <v>69.77</v>
          </cell>
          <cell r="Q159">
            <v>7.8550000000000004</v>
          </cell>
        </row>
        <row r="160">
          <cell r="K160">
            <v>71.569999999999993</v>
          </cell>
          <cell r="Q160">
            <v>8.0576000000000008</v>
          </cell>
        </row>
        <row r="161">
          <cell r="K161">
            <v>70.95</v>
          </cell>
          <cell r="Q161">
            <v>7.9878</v>
          </cell>
        </row>
        <row r="162">
          <cell r="K162">
            <v>68.36</v>
          </cell>
          <cell r="Q162">
            <v>7.6962000000000002</v>
          </cell>
        </row>
        <row r="163">
          <cell r="K163">
            <v>70.69</v>
          </cell>
          <cell r="Q163">
            <v>7.9584999999999999</v>
          </cell>
        </row>
        <row r="164">
          <cell r="K164">
            <v>70.83</v>
          </cell>
          <cell r="Q164">
            <v>7.9743000000000004</v>
          </cell>
        </row>
        <row r="165">
          <cell r="K165">
            <v>72.349999999999994</v>
          </cell>
          <cell r="Q165">
            <v>8.1454000000000004</v>
          </cell>
        </row>
        <row r="166">
          <cell r="K166">
            <v>71.62</v>
          </cell>
          <cell r="Q166">
            <v>8.0632000000000001</v>
          </cell>
        </row>
        <row r="167">
          <cell r="K167">
            <v>75.03</v>
          </cell>
          <cell r="Q167">
            <v>8.4472000000000005</v>
          </cell>
        </row>
        <row r="168">
          <cell r="K168">
            <v>73.42</v>
          </cell>
          <cell r="Q168">
            <v>8.2659000000000002</v>
          </cell>
        </row>
        <row r="169">
          <cell r="K169">
            <v>73.97</v>
          </cell>
          <cell r="Q169">
            <v>8.3277999999999999</v>
          </cell>
        </row>
        <row r="170">
          <cell r="K170">
            <v>76.05</v>
          </cell>
          <cell r="Q170">
            <v>7.3821000000000003</v>
          </cell>
        </row>
        <row r="171">
          <cell r="K171">
            <v>75.180000000000007</v>
          </cell>
          <cell r="Q171">
            <v>7.2976999999999999</v>
          </cell>
        </row>
        <row r="172">
          <cell r="K172">
            <v>76.34</v>
          </cell>
          <cell r="Q172">
            <v>7.4103000000000003</v>
          </cell>
        </row>
        <row r="173">
          <cell r="K173">
            <v>77.66</v>
          </cell>
          <cell r="Q173">
            <v>7.5384000000000002</v>
          </cell>
        </row>
        <row r="174">
          <cell r="K174">
            <v>78.889899999999997</v>
          </cell>
          <cell r="Q174">
            <v>7.6577999999999999</v>
          </cell>
        </row>
        <row r="175">
          <cell r="K175">
            <v>77.92</v>
          </cell>
          <cell r="Q175">
            <v>7.5636000000000001</v>
          </cell>
        </row>
        <row r="176">
          <cell r="K176">
            <v>79.69</v>
          </cell>
          <cell r="Q176">
            <v>7.7355</v>
          </cell>
        </row>
        <row r="177">
          <cell r="K177">
            <v>81.48</v>
          </cell>
          <cell r="Q177">
            <v>7.9092000000000002</v>
          </cell>
        </row>
        <row r="178">
          <cell r="K178">
            <v>82.28</v>
          </cell>
          <cell r="Q178">
            <v>7.9869000000000003</v>
          </cell>
        </row>
        <row r="179">
          <cell r="K179">
            <v>82.74</v>
          </cell>
          <cell r="Q179">
            <v>8.0314999999999994</v>
          </cell>
        </row>
        <row r="180">
          <cell r="K180">
            <v>80</v>
          </cell>
          <cell r="Q180">
            <v>7.7655000000000003</v>
          </cell>
        </row>
        <row r="181">
          <cell r="K181">
            <v>79.36</v>
          </cell>
          <cell r="Q181">
            <v>7.7034000000000002</v>
          </cell>
        </row>
        <row r="182">
          <cell r="K182">
            <v>82.02</v>
          </cell>
          <cell r="Q182">
            <v>7.9615999999999998</v>
          </cell>
        </row>
        <row r="183">
          <cell r="K183">
            <v>79.709999999999994</v>
          </cell>
          <cell r="Q183">
            <v>7.7374000000000001</v>
          </cell>
        </row>
        <row r="184">
          <cell r="K184">
            <v>80.64</v>
          </cell>
          <cell r="Q184">
            <v>7.8277000000000001</v>
          </cell>
        </row>
        <row r="185">
          <cell r="K185">
            <v>80.158996999999999</v>
          </cell>
          <cell r="Q185">
            <v>7.7809999999999997</v>
          </cell>
        </row>
        <row r="186">
          <cell r="K186">
            <v>84.36</v>
          </cell>
          <cell r="Q186">
            <v>8.1888000000000005</v>
          </cell>
        </row>
        <row r="187">
          <cell r="K187">
            <v>82.8</v>
          </cell>
          <cell r="Q187">
            <v>8.0373000000000001</v>
          </cell>
        </row>
        <row r="188">
          <cell r="K188">
            <v>79.900000000000006</v>
          </cell>
          <cell r="Q188">
            <v>7.7557999999999998</v>
          </cell>
        </row>
        <row r="189">
          <cell r="K189">
            <v>85.07</v>
          </cell>
          <cell r="Q189">
            <v>8.2576999999999998</v>
          </cell>
        </row>
        <row r="190">
          <cell r="K190">
            <v>83.9</v>
          </cell>
          <cell r="Q190">
            <v>8.1440999999999999</v>
          </cell>
        </row>
        <row r="191">
          <cell r="K191">
            <v>92.61</v>
          </cell>
          <cell r="Q191">
            <v>8.9895999999999994</v>
          </cell>
        </row>
        <row r="192">
          <cell r="K192">
            <v>97.89</v>
          </cell>
          <cell r="Q192">
            <v>9.5021000000000004</v>
          </cell>
        </row>
        <row r="193">
          <cell r="K193">
            <v>98.66</v>
          </cell>
          <cell r="Q193">
            <v>9.5769000000000002</v>
          </cell>
        </row>
        <row r="194">
          <cell r="K194">
            <v>96.82</v>
          </cell>
          <cell r="Q194">
            <v>9.3981999999999992</v>
          </cell>
        </row>
        <row r="195">
          <cell r="K195">
            <v>100.3325</v>
          </cell>
          <cell r="Q195">
            <v>9.7392000000000003</v>
          </cell>
        </row>
        <row r="196">
          <cell r="K196">
            <v>103.93</v>
          </cell>
          <cell r="Q196">
            <v>10.0884</v>
          </cell>
        </row>
        <row r="197">
          <cell r="K197">
            <v>102.32</v>
          </cell>
          <cell r="Q197">
            <v>9.9321000000000002</v>
          </cell>
        </row>
        <row r="198">
          <cell r="K198">
            <v>99.57</v>
          </cell>
          <cell r="Q198">
            <v>9.6652000000000005</v>
          </cell>
        </row>
        <row r="199">
          <cell r="K199">
            <v>100.26</v>
          </cell>
          <cell r="Q199">
            <v>9.7322000000000006</v>
          </cell>
        </row>
        <row r="200">
          <cell r="K200">
            <v>92.61</v>
          </cell>
          <cell r="Q200">
            <v>8.9895999999999994</v>
          </cell>
        </row>
        <row r="201">
          <cell r="K201">
            <v>91.2</v>
          </cell>
          <cell r="Q201">
            <v>8.8527000000000005</v>
          </cell>
        </row>
        <row r="202">
          <cell r="K202">
            <v>89.74</v>
          </cell>
          <cell r="Q202">
            <v>8.7110000000000003</v>
          </cell>
        </row>
        <row r="203">
          <cell r="K203">
            <v>92.33</v>
          </cell>
          <cell r="Q203">
            <v>8.9624000000000006</v>
          </cell>
        </row>
        <row r="204">
          <cell r="K204">
            <v>97.73</v>
          </cell>
          <cell r="Q204">
            <v>9.4865999999999993</v>
          </cell>
        </row>
        <row r="205">
          <cell r="K205">
            <v>102.5</v>
          </cell>
          <cell r="Q205">
            <v>9.9496000000000002</v>
          </cell>
        </row>
        <row r="206">
          <cell r="K206">
            <v>101.37</v>
          </cell>
          <cell r="Q206">
            <v>9.8399000000000001</v>
          </cell>
        </row>
        <row r="207">
          <cell r="K207">
            <v>101.3</v>
          </cell>
          <cell r="Q207">
            <v>9.8331</v>
          </cell>
        </row>
        <row r="208">
          <cell r="K208">
            <v>104</v>
          </cell>
          <cell r="Q208">
            <v>10.0952</v>
          </cell>
        </row>
        <row r="209">
          <cell r="K209">
            <v>101.93</v>
          </cell>
          <cell r="Q209">
            <v>9.8942999999999994</v>
          </cell>
        </row>
        <row r="210">
          <cell r="K210">
            <v>96.38</v>
          </cell>
          <cell r="Q210">
            <v>9.3554999999999993</v>
          </cell>
        </row>
        <row r="211">
          <cell r="K211">
            <v>100.96</v>
          </cell>
          <cell r="Q211">
            <v>9.8001000000000005</v>
          </cell>
        </row>
        <row r="212">
          <cell r="K212">
            <v>102.54</v>
          </cell>
          <cell r="Q212">
            <v>9.9535</v>
          </cell>
        </row>
        <row r="213">
          <cell r="K213">
            <v>101.83</v>
          </cell>
          <cell r="Q213">
            <v>9.8846000000000007</v>
          </cell>
        </row>
        <row r="214">
          <cell r="K214">
            <v>104.45</v>
          </cell>
          <cell r="Q214">
            <v>10.1389</v>
          </cell>
        </row>
        <row r="215">
          <cell r="K215">
            <v>105.87</v>
          </cell>
          <cell r="Q215">
            <v>10.2767</v>
          </cell>
        </row>
        <row r="216">
          <cell r="K216">
            <v>107.27</v>
          </cell>
          <cell r="Q216">
            <v>10.412599999999999</v>
          </cell>
        </row>
        <row r="217">
          <cell r="K217">
            <v>105.26</v>
          </cell>
          <cell r="Q217">
            <v>10.217499999999999</v>
          </cell>
        </row>
        <row r="218">
          <cell r="K218">
            <v>104.34</v>
          </cell>
          <cell r="Q218">
            <v>10.1282</v>
          </cell>
        </row>
        <row r="219">
          <cell r="K219">
            <v>106.88</v>
          </cell>
          <cell r="Q219">
            <v>10.3748</v>
          </cell>
        </row>
        <row r="220">
          <cell r="K220">
            <v>107.09</v>
          </cell>
          <cell r="Q220">
            <v>10.395200000000001</v>
          </cell>
        </row>
        <row r="221">
          <cell r="K221">
            <v>106.77</v>
          </cell>
          <cell r="Q221">
            <v>10.364100000000001</v>
          </cell>
        </row>
        <row r="222">
          <cell r="K222">
            <v>106.36</v>
          </cell>
          <cell r="Q222">
            <v>10.324299999999999</v>
          </cell>
        </row>
        <row r="223">
          <cell r="K223">
            <v>104.53</v>
          </cell>
          <cell r="Q223">
            <v>10.146699999999999</v>
          </cell>
        </row>
        <row r="224">
          <cell r="K224">
            <v>108.7</v>
          </cell>
          <cell r="Q224">
            <v>10.551399999999999</v>
          </cell>
        </row>
        <row r="225">
          <cell r="K225">
            <v>107.72</v>
          </cell>
          <cell r="Q225">
            <v>10.456300000000001</v>
          </cell>
        </row>
        <row r="226">
          <cell r="K226">
            <v>106.9</v>
          </cell>
          <cell r="Q226">
            <v>10.3767</v>
          </cell>
        </row>
        <row r="227">
          <cell r="K227">
            <v>108.7</v>
          </cell>
          <cell r="Q227">
            <v>10.551399999999999</v>
          </cell>
        </row>
        <row r="228">
          <cell r="K228">
            <v>115.03</v>
          </cell>
          <cell r="Q228">
            <v>11.165900000000001</v>
          </cell>
        </row>
        <row r="229">
          <cell r="K229">
            <v>119.0899</v>
          </cell>
          <cell r="Q229">
            <v>11.56</v>
          </cell>
        </row>
        <row r="230">
          <cell r="K230">
            <v>117.25</v>
          </cell>
          <cell r="Q230">
            <v>11.381399999999999</v>
          </cell>
        </row>
        <row r="231">
          <cell r="K231">
            <v>121.14</v>
          </cell>
          <cell r="Q231">
            <v>11.759</v>
          </cell>
        </row>
        <row r="232">
          <cell r="K232">
            <v>119.4</v>
          </cell>
          <cell r="Q232">
            <v>11.5901</v>
          </cell>
        </row>
        <row r="233">
          <cell r="K233">
            <v>107.2325</v>
          </cell>
          <cell r="Q233">
            <v>9.1310000000000002</v>
          </cell>
        </row>
        <row r="234">
          <cell r="K234">
            <v>100.1001</v>
          </cell>
          <cell r="Q234">
            <v>8.5236000000000001</v>
          </cell>
        </row>
        <row r="235">
          <cell r="K235">
            <v>96.52</v>
          </cell>
          <cell r="Q235">
            <v>8.2187999999999999</v>
          </cell>
        </row>
        <row r="236">
          <cell r="K236">
            <v>100.95</v>
          </cell>
          <cell r="Q236">
            <v>8.5960000000000001</v>
          </cell>
        </row>
        <row r="237">
          <cell r="K237">
            <v>103.71</v>
          </cell>
          <cell r="Q237">
            <v>8.8309999999999995</v>
          </cell>
        </row>
        <row r="238">
          <cell r="K238">
            <v>108.46</v>
          </cell>
          <cell r="Q238">
            <v>9.2355</v>
          </cell>
        </row>
        <row r="239">
          <cell r="K239">
            <v>111.7</v>
          </cell>
          <cell r="Q239">
            <v>9.5114000000000001</v>
          </cell>
        </row>
        <row r="240">
          <cell r="K240">
            <v>111.54</v>
          </cell>
          <cell r="Q240">
            <v>9.4977999999999998</v>
          </cell>
        </row>
        <row r="241">
          <cell r="K241">
            <v>109.1</v>
          </cell>
          <cell r="Q241">
            <v>9.2899999999999991</v>
          </cell>
        </row>
        <row r="242">
          <cell r="K242">
            <v>113.98990000000001</v>
          </cell>
          <cell r="Q242">
            <v>9.7064000000000004</v>
          </cell>
        </row>
        <row r="243">
          <cell r="K243">
            <v>112.44</v>
          </cell>
          <cell r="Q243">
            <v>9.5744000000000007</v>
          </cell>
        </row>
        <row r="244">
          <cell r="K244">
            <v>112.25</v>
          </cell>
          <cell r="Q244">
            <v>9.5581999999999994</v>
          </cell>
        </row>
        <row r="245">
          <cell r="K245">
            <v>113.2</v>
          </cell>
          <cell r="Q245">
            <v>9.6390999999999991</v>
          </cell>
        </row>
        <row r="246">
          <cell r="K246">
            <v>115.14</v>
          </cell>
          <cell r="Q246">
            <v>9.8042999999999996</v>
          </cell>
        </row>
        <row r="247">
          <cell r="K247">
            <v>110.1</v>
          </cell>
          <cell r="Q247">
            <v>9.3751999999999995</v>
          </cell>
        </row>
        <row r="248">
          <cell r="K248">
            <v>115.18</v>
          </cell>
          <cell r="Q248">
            <v>9.8077000000000005</v>
          </cell>
        </row>
        <row r="249">
          <cell r="K249">
            <v>120.53</v>
          </cell>
          <cell r="Q249">
            <v>10.263299999999999</v>
          </cell>
        </row>
        <row r="250">
          <cell r="K250">
            <v>121.81</v>
          </cell>
          <cell r="Q250">
            <v>10.372299999999999</v>
          </cell>
        </row>
        <row r="251">
          <cell r="K251">
            <v>118.14</v>
          </cell>
          <cell r="Q251">
            <v>10.059799999999999</v>
          </cell>
        </row>
        <row r="252">
          <cell r="K252">
            <v>117.15</v>
          </cell>
          <cell r="Q252">
            <v>9.9755000000000003</v>
          </cell>
        </row>
        <row r="253">
          <cell r="K253">
            <v>123.8</v>
          </cell>
          <cell r="Q253">
            <v>10.541700000000001</v>
          </cell>
        </row>
        <row r="254">
          <cell r="K254">
            <v>120.48</v>
          </cell>
          <cell r="Q254">
            <v>10.259</v>
          </cell>
        </row>
        <row r="255">
          <cell r="K255">
            <v>107.4</v>
          </cell>
          <cell r="Q255">
            <v>9.1452000000000009</v>
          </cell>
        </row>
        <row r="256">
          <cell r="K256">
            <v>100.01</v>
          </cell>
          <cell r="Q256">
            <v>8.516</v>
          </cell>
        </row>
        <row r="257">
          <cell r="K257">
            <v>98.44</v>
          </cell>
          <cell r="Q257">
            <v>8.3823000000000008</v>
          </cell>
        </row>
        <row r="258">
          <cell r="K258">
            <v>95.08</v>
          </cell>
          <cell r="Q258">
            <v>8.0961999999999996</v>
          </cell>
        </row>
        <row r="259">
          <cell r="K259">
            <v>100.56</v>
          </cell>
          <cell r="Q259">
            <v>8.5627999999999993</v>
          </cell>
        </row>
        <row r="260">
          <cell r="K260">
            <v>89.343802999999994</v>
          </cell>
          <cell r="Q260">
            <v>7.6077000000000004</v>
          </cell>
        </row>
        <row r="261">
          <cell r="K261">
            <v>85.675003000000004</v>
          </cell>
          <cell r="Q261">
            <v>7.2953000000000001</v>
          </cell>
        </row>
        <row r="262">
          <cell r="K262">
            <v>85.85</v>
          </cell>
          <cell r="Q262">
            <v>7.3102</v>
          </cell>
        </row>
        <row r="263">
          <cell r="K263">
            <v>82.32</v>
          </cell>
          <cell r="Q263">
            <v>7.0095999999999998</v>
          </cell>
        </row>
        <row r="264">
          <cell r="K264">
            <v>86.06</v>
          </cell>
          <cell r="Q264">
            <v>7.3281000000000001</v>
          </cell>
        </row>
        <row r="265">
          <cell r="K265">
            <v>85.6</v>
          </cell>
          <cell r="Q265">
            <v>7.2888999999999999</v>
          </cell>
        </row>
        <row r="266">
          <cell r="K266">
            <v>84</v>
          </cell>
          <cell r="Q266">
            <v>7.1527000000000003</v>
          </cell>
        </row>
        <row r="267">
          <cell r="K267">
            <v>97.51</v>
          </cell>
          <cell r="Q267">
            <v>8.3031000000000006</v>
          </cell>
        </row>
        <row r="268">
          <cell r="K268">
            <v>93.52</v>
          </cell>
          <cell r="Q268">
            <v>7.9633000000000003</v>
          </cell>
        </row>
        <row r="269">
          <cell r="K269">
            <v>93.59</v>
          </cell>
          <cell r="Q269">
            <v>7.9692999999999996</v>
          </cell>
        </row>
        <row r="270">
          <cell r="K270">
            <v>91.2</v>
          </cell>
          <cell r="Q270">
            <v>7.7657999999999996</v>
          </cell>
        </row>
        <row r="271">
          <cell r="K271">
            <v>91.86</v>
          </cell>
          <cell r="Q271">
            <v>7.8220000000000001</v>
          </cell>
        </row>
        <row r="272">
          <cell r="K272">
            <v>96.71</v>
          </cell>
          <cell r="Q272">
            <v>8.2349999999999994</v>
          </cell>
        </row>
        <row r="273">
          <cell r="K273">
            <v>103</v>
          </cell>
          <cell r="Q273">
            <v>8.7706</v>
          </cell>
        </row>
        <row r="274">
          <cell r="K274">
            <v>107.95</v>
          </cell>
          <cell r="Q274">
            <v>9.1920999999999999</v>
          </cell>
        </row>
        <row r="275">
          <cell r="K275">
            <v>106.08</v>
          </cell>
          <cell r="Q275">
            <v>9.0327999999999999</v>
          </cell>
        </row>
        <row r="276">
          <cell r="K276">
            <v>107.35</v>
          </cell>
          <cell r="Q276">
            <v>9.141</v>
          </cell>
        </row>
        <row r="277">
          <cell r="K277">
            <v>104.03</v>
          </cell>
          <cell r="Q277">
            <v>8.8582999999999998</v>
          </cell>
        </row>
        <row r="278">
          <cell r="K278">
            <v>107.18</v>
          </cell>
          <cell r="Q278">
            <v>9.1265000000000001</v>
          </cell>
        </row>
        <row r="279">
          <cell r="K279">
            <v>108.47</v>
          </cell>
          <cell r="Q279">
            <v>9.2363999999999997</v>
          </cell>
        </row>
        <row r="280">
          <cell r="K280">
            <v>109.35</v>
          </cell>
          <cell r="Q280">
            <v>9.3112999999999992</v>
          </cell>
        </row>
        <row r="281">
          <cell r="K281">
            <v>109.23</v>
          </cell>
          <cell r="Q281">
            <v>9.3010999999999999</v>
          </cell>
        </row>
        <row r="282">
          <cell r="K282">
            <v>111.85</v>
          </cell>
          <cell r="Q282">
            <v>9.5242000000000004</v>
          </cell>
        </row>
        <row r="283">
          <cell r="K283">
            <v>104.7868</v>
          </cell>
          <cell r="Q283">
            <v>8.9227000000000007</v>
          </cell>
        </row>
        <row r="284">
          <cell r="K284">
            <v>101.73</v>
          </cell>
          <cell r="Q284">
            <v>8.6623999999999999</v>
          </cell>
        </row>
        <row r="285">
          <cell r="K285">
            <v>105.06</v>
          </cell>
          <cell r="Q285">
            <v>8.9459999999999997</v>
          </cell>
        </row>
        <row r="286">
          <cell r="K286">
            <v>104.04</v>
          </cell>
          <cell r="Q286">
            <v>8.8590999999999998</v>
          </cell>
        </row>
        <row r="287">
          <cell r="K287">
            <v>101.82</v>
          </cell>
          <cell r="Q287">
            <v>8.6700999999999997</v>
          </cell>
        </row>
        <row r="288">
          <cell r="K288">
            <v>94.35</v>
          </cell>
          <cell r="Q288">
            <v>8.0340000000000007</v>
          </cell>
        </row>
        <row r="289">
          <cell r="K289">
            <v>96.96</v>
          </cell>
          <cell r="Q289">
            <v>8.2562999999999995</v>
          </cell>
        </row>
        <row r="290">
          <cell r="K290">
            <v>100.11</v>
          </cell>
          <cell r="Q290">
            <v>8.5244999999999997</v>
          </cell>
        </row>
        <row r="291">
          <cell r="K291">
            <v>102.5</v>
          </cell>
          <cell r="Q291">
            <v>8.7279999999999998</v>
          </cell>
        </row>
        <row r="292">
          <cell r="K292">
            <v>100.87</v>
          </cell>
          <cell r="Q292">
            <v>8.5891999999999999</v>
          </cell>
        </row>
        <row r="293">
          <cell r="K293">
            <v>103.32</v>
          </cell>
          <cell r="Q293">
            <v>8.7978000000000005</v>
          </cell>
        </row>
        <row r="294">
          <cell r="K294">
            <v>100.82</v>
          </cell>
          <cell r="Q294">
            <v>8.5848999999999993</v>
          </cell>
        </row>
        <row r="295">
          <cell r="K295">
            <v>99.17</v>
          </cell>
          <cell r="Q295">
            <v>8.4443999999999999</v>
          </cell>
        </row>
        <row r="296">
          <cell r="K296">
            <v>97</v>
          </cell>
          <cell r="Q296">
            <v>6.7061000000000002</v>
          </cell>
        </row>
        <row r="297">
          <cell r="K297">
            <v>92.1</v>
          </cell>
          <cell r="Q297">
            <v>6.3673000000000002</v>
          </cell>
        </row>
        <row r="298">
          <cell r="K298">
            <v>90.95</v>
          </cell>
          <cell r="Q298">
            <v>6.2877999999999998</v>
          </cell>
        </row>
        <row r="299">
          <cell r="K299">
            <v>88.45</v>
          </cell>
          <cell r="Q299">
            <v>6.1150000000000002</v>
          </cell>
        </row>
        <row r="300">
          <cell r="K300">
            <v>85.93</v>
          </cell>
          <cell r="Q300">
            <v>5.9406999999999996</v>
          </cell>
        </row>
        <row r="301">
          <cell r="K301">
            <v>80.199898000000005</v>
          </cell>
          <cell r="Q301">
            <v>5.5446</v>
          </cell>
        </row>
        <row r="302">
          <cell r="K302">
            <v>75.989999999999995</v>
          </cell>
          <cell r="Q302">
            <v>5.2534999999999998</v>
          </cell>
        </row>
        <row r="303">
          <cell r="K303">
            <v>78</v>
          </cell>
          <cell r="Q303">
            <v>5.3925000000000001</v>
          </cell>
        </row>
        <row r="304">
          <cell r="K304">
            <v>71.400000000000006</v>
          </cell>
          <cell r="Q304">
            <v>4.9362000000000004</v>
          </cell>
        </row>
        <row r="305">
          <cell r="K305">
            <v>69.989999999999995</v>
          </cell>
          <cell r="Q305">
            <v>4.8387000000000002</v>
          </cell>
        </row>
        <row r="306">
          <cell r="K306">
            <v>65.62</v>
          </cell>
          <cell r="Q306">
            <v>4.5366</v>
          </cell>
        </row>
        <row r="307">
          <cell r="K307">
            <v>61.9</v>
          </cell>
          <cell r="Q307">
            <v>4.2793999999999999</v>
          </cell>
        </row>
        <row r="308">
          <cell r="K308">
            <v>64.150000000000006</v>
          </cell>
          <cell r="Q308">
            <v>4.4349999999999996</v>
          </cell>
        </row>
        <row r="309">
          <cell r="K309">
            <v>62.99</v>
          </cell>
          <cell r="Q309">
            <v>4.3548</v>
          </cell>
        </row>
        <row r="310">
          <cell r="K310">
            <v>59.36</v>
          </cell>
          <cell r="Q310">
            <v>4.1037999999999997</v>
          </cell>
        </row>
        <row r="311">
          <cell r="K311">
            <v>64.599999999999994</v>
          </cell>
          <cell r="Q311">
            <v>4.4661</v>
          </cell>
        </row>
        <row r="312">
          <cell r="K312">
            <v>67.81</v>
          </cell>
          <cell r="Q312">
            <v>4.6879999999999997</v>
          </cell>
        </row>
        <row r="313">
          <cell r="K313">
            <v>64.94</v>
          </cell>
          <cell r="Q313">
            <v>4.4896000000000003</v>
          </cell>
        </row>
        <row r="314">
          <cell r="K314">
            <v>68.22</v>
          </cell>
          <cell r="Q314">
            <v>4.7164000000000001</v>
          </cell>
        </row>
        <row r="315">
          <cell r="K315">
            <v>70.209999999999994</v>
          </cell>
          <cell r="Q315">
            <v>4.8539000000000003</v>
          </cell>
        </row>
        <row r="316">
          <cell r="K316">
            <v>70.34</v>
          </cell>
          <cell r="Q316">
            <v>4.8628999999999998</v>
          </cell>
        </row>
        <row r="317">
          <cell r="K317">
            <v>72.150000000000006</v>
          </cell>
          <cell r="Q317">
            <v>4.9881000000000002</v>
          </cell>
        </row>
        <row r="318">
          <cell r="K318">
            <v>70.099999999999994</v>
          </cell>
          <cell r="Q318">
            <v>4.8463000000000003</v>
          </cell>
        </row>
        <row r="319">
          <cell r="K319">
            <v>69.66</v>
          </cell>
          <cell r="Q319">
            <v>4.8159000000000001</v>
          </cell>
        </row>
        <row r="320">
          <cell r="K320">
            <v>63.78</v>
          </cell>
          <cell r="Q320">
            <v>4.4093999999999998</v>
          </cell>
        </row>
        <row r="321">
          <cell r="K321">
            <v>63.41</v>
          </cell>
          <cell r="Q321">
            <v>4.3837999999999999</v>
          </cell>
        </row>
        <row r="322">
          <cell r="K322">
            <v>66.150000000000006</v>
          </cell>
          <cell r="Q322">
            <v>4.5732999999999997</v>
          </cell>
        </row>
        <row r="323">
          <cell r="K323">
            <v>66.81</v>
          </cell>
          <cell r="Q323">
            <v>4.6189</v>
          </cell>
        </row>
        <row r="324">
          <cell r="K324">
            <v>66.13</v>
          </cell>
          <cell r="Q324">
            <v>4.5719000000000003</v>
          </cell>
        </row>
        <row r="325">
          <cell r="K325">
            <v>65.5</v>
          </cell>
          <cell r="Q325">
            <v>4.5282999999999998</v>
          </cell>
        </row>
        <row r="326">
          <cell r="K326">
            <v>65.650000000000006</v>
          </cell>
          <cell r="Q326">
            <v>4.5387000000000004</v>
          </cell>
        </row>
        <row r="327">
          <cell r="K327">
            <v>65.52</v>
          </cell>
          <cell r="Q327">
            <v>4.5297000000000001</v>
          </cell>
        </row>
        <row r="328">
          <cell r="K328">
            <v>66.349999999999994</v>
          </cell>
          <cell r="Q328">
            <v>4.5871000000000004</v>
          </cell>
        </row>
        <row r="329">
          <cell r="K329">
            <v>69.5</v>
          </cell>
          <cell r="Q329">
            <v>4.8048999999999999</v>
          </cell>
        </row>
        <row r="330">
          <cell r="K330">
            <v>64.47</v>
          </cell>
          <cell r="Q330">
            <v>4.4570999999999996</v>
          </cell>
        </row>
        <row r="331">
          <cell r="K331">
            <v>62.72</v>
          </cell>
          <cell r="Q331">
            <v>4.3361000000000001</v>
          </cell>
        </row>
        <row r="332">
          <cell r="K332">
            <v>63.59</v>
          </cell>
          <cell r="Q332">
            <v>4.3963000000000001</v>
          </cell>
        </row>
        <row r="333">
          <cell r="K333">
            <v>62.78</v>
          </cell>
          <cell r="Q333">
            <v>4.3403</v>
          </cell>
        </row>
        <row r="334">
          <cell r="K334">
            <v>61.78</v>
          </cell>
          <cell r="Q334">
            <v>4.2710999999999997</v>
          </cell>
        </row>
        <row r="335">
          <cell r="K335">
            <v>61.19</v>
          </cell>
          <cell r="Q335">
            <v>4.2302999999999997</v>
          </cell>
        </row>
        <row r="336">
          <cell r="K336">
            <v>60.44</v>
          </cell>
          <cell r="Q336">
            <v>4.1784999999999997</v>
          </cell>
        </row>
        <row r="337">
          <cell r="K337">
            <v>58.71</v>
          </cell>
          <cell r="Q337">
            <v>4.0589000000000004</v>
          </cell>
        </row>
        <row r="338">
          <cell r="K338">
            <v>56.83</v>
          </cell>
          <cell r="Q338">
            <v>3.9289000000000001</v>
          </cell>
        </row>
        <row r="339">
          <cell r="K339">
            <v>58</v>
          </cell>
          <cell r="Q339">
            <v>4.0098000000000003</v>
          </cell>
        </row>
        <row r="340">
          <cell r="K340">
            <v>57.279899999999998</v>
          </cell>
          <cell r="Q340">
            <v>3.96</v>
          </cell>
        </row>
        <row r="341">
          <cell r="K341">
            <v>56.03</v>
          </cell>
          <cell r="Q341">
            <v>3.8736000000000002</v>
          </cell>
        </row>
        <row r="342">
          <cell r="K342">
            <v>55.14</v>
          </cell>
          <cell r="Q342">
            <v>3.8121</v>
          </cell>
        </row>
        <row r="343">
          <cell r="K343">
            <v>53.1</v>
          </cell>
          <cell r="Q343">
            <v>3.6709999999999998</v>
          </cell>
        </row>
        <row r="344">
          <cell r="K344">
            <v>56.23</v>
          </cell>
          <cell r="Q344">
            <v>3.8874</v>
          </cell>
        </row>
        <row r="345">
          <cell r="K345">
            <v>58.82</v>
          </cell>
          <cell r="Q345">
            <v>4.0664999999999996</v>
          </cell>
        </row>
        <row r="346">
          <cell r="K346">
            <v>58.64</v>
          </cell>
          <cell r="Q346">
            <v>4.0541</v>
          </cell>
        </row>
        <row r="347">
          <cell r="K347">
            <v>56.97</v>
          </cell>
          <cell r="Q347">
            <v>3.9386000000000001</v>
          </cell>
        </row>
        <row r="348">
          <cell r="K348">
            <v>57.29</v>
          </cell>
          <cell r="Q348">
            <v>3.9607000000000001</v>
          </cell>
        </row>
        <row r="349">
          <cell r="K349">
            <v>61.09</v>
          </cell>
          <cell r="Q349">
            <v>4.2233999999999998</v>
          </cell>
        </row>
        <row r="350">
          <cell r="K350">
            <v>59.164000999999999</v>
          </cell>
          <cell r="Q350">
            <v>4.0903</v>
          </cell>
        </row>
        <row r="351">
          <cell r="K351">
            <v>60.13</v>
          </cell>
          <cell r="Q351">
            <v>4.1570999999999998</v>
          </cell>
        </row>
        <row r="352">
          <cell r="K352">
            <v>62.38</v>
          </cell>
          <cell r="Q352">
            <v>4.3125999999999998</v>
          </cell>
        </row>
        <row r="353">
          <cell r="K353">
            <v>60.18</v>
          </cell>
          <cell r="Q353">
            <v>4.1604999999999999</v>
          </cell>
        </row>
        <row r="354">
          <cell r="K354">
            <v>60.89</v>
          </cell>
          <cell r="Q354">
            <v>4.2096</v>
          </cell>
        </row>
        <row r="355">
          <cell r="K355">
            <v>58.97</v>
          </cell>
          <cell r="Q355">
            <v>4.0769000000000002</v>
          </cell>
        </row>
        <row r="356">
          <cell r="K356">
            <v>56.08</v>
          </cell>
          <cell r="Q356">
            <v>3.8771</v>
          </cell>
        </row>
        <row r="357">
          <cell r="K357">
            <v>54.01</v>
          </cell>
          <cell r="Q357">
            <v>3.5438999999999998</v>
          </cell>
        </row>
        <row r="358">
          <cell r="K358">
            <v>54.85</v>
          </cell>
          <cell r="Q358">
            <v>3.5990000000000002</v>
          </cell>
        </row>
        <row r="359">
          <cell r="K359">
            <v>56.41</v>
          </cell>
          <cell r="Q359">
            <v>3.7012999999999998</v>
          </cell>
        </row>
        <row r="360">
          <cell r="K360">
            <v>52.81</v>
          </cell>
          <cell r="Q360">
            <v>3.4651000000000001</v>
          </cell>
        </row>
        <row r="361">
          <cell r="K361">
            <v>54.07</v>
          </cell>
          <cell r="Q361">
            <v>3.5478000000000001</v>
          </cell>
        </row>
        <row r="362">
          <cell r="K362">
            <v>52.7</v>
          </cell>
          <cell r="Q362">
            <v>3.4579</v>
          </cell>
        </row>
        <row r="363">
          <cell r="K363">
            <v>48.47</v>
          </cell>
          <cell r="Q363">
            <v>3.1804000000000001</v>
          </cell>
        </row>
        <row r="364">
          <cell r="K364">
            <v>45.9</v>
          </cell>
          <cell r="Q364">
            <v>3.0116999999999998</v>
          </cell>
        </row>
        <row r="365">
          <cell r="K365">
            <v>46.56</v>
          </cell>
          <cell r="Q365">
            <v>3.0550000000000002</v>
          </cell>
        </row>
        <row r="366">
          <cell r="K366">
            <v>44.83</v>
          </cell>
          <cell r="Q366">
            <v>2.9415</v>
          </cell>
        </row>
        <row r="367">
          <cell r="K367">
            <v>44.26</v>
          </cell>
          <cell r="Q367">
            <v>2.9041000000000001</v>
          </cell>
        </row>
        <row r="368">
          <cell r="K368">
            <v>43.01</v>
          </cell>
          <cell r="Q368">
            <v>2.8220999999999998</v>
          </cell>
        </row>
        <row r="369">
          <cell r="K369">
            <v>43.222000000000001</v>
          </cell>
          <cell r="Q369">
            <v>2.8359999999999999</v>
          </cell>
        </row>
        <row r="370">
          <cell r="K370">
            <v>42.5</v>
          </cell>
          <cell r="Q370">
            <v>2.7886000000000002</v>
          </cell>
        </row>
        <row r="371">
          <cell r="K371">
            <v>45.459899999999998</v>
          </cell>
          <cell r="Q371">
            <v>2.9828000000000001</v>
          </cell>
        </row>
        <row r="372">
          <cell r="K372">
            <v>45.11</v>
          </cell>
          <cell r="Q372">
            <v>2.9599000000000002</v>
          </cell>
        </row>
        <row r="373">
          <cell r="K373">
            <v>43.73</v>
          </cell>
          <cell r="Q373">
            <v>2.8693</v>
          </cell>
        </row>
        <row r="374">
          <cell r="K374">
            <v>44.52</v>
          </cell>
          <cell r="Q374">
            <v>2.9211999999999998</v>
          </cell>
        </row>
        <row r="375">
          <cell r="K375">
            <v>46.09</v>
          </cell>
          <cell r="Q375">
            <v>3.0242</v>
          </cell>
        </row>
        <row r="376">
          <cell r="K376">
            <v>46.09</v>
          </cell>
          <cell r="Q376">
            <v>3.0242</v>
          </cell>
        </row>
        <row r="377">
          <cell r="K377">
            <v>47.41</v>
          </cell>
          <cell r="Q377">
            <v>3.1107999999999998</v>
          </cell>
        </row>
        <row r="378">
          <cell r="K378">
            <v>46.44</v>
          </cell>
          <cell r="Q378">
            <v>3.0472000000000001</v>
          </cell>
        </row>
        <row r="379">
          <cell r="K379">
            <v>40.9</v>
          </cell>
          <cell r="Q379">
            <v>2.6836000000000002</v>
          </cell>
        </row>
        <row r="380">
          <cell r="K380">
            <v>43.12</v>
          </cell>
          <cell r="Q380">
            <v>2.8292999999999999</v>
          </cell>
        </row>
        <row r="381">
          <cell r="K381">
            <v>42.77</v>
          </cell>
          <cell r="Q381">
            <v>2.8062999999999998</v>
          </cell>
        </row>
        <row r="382">
          <cell r="K382">
            <v>42.11</v>
          </cell>
          <cell r="Q382">
            <v>2.7629999999999999</v>
          </cell>
        </row>
        <row r="383">
          <cell r="K383">
            <v>43.85</v>
          </cell>
          <cell r="Q383">
            <v>2.8772000000000002</v>
          </cell>
        </row>
        <row r="384">
          <cell r="K384">
            <v>42.89</v>
          </cell>
          <cell r="Q384">
            <v>2.8142</v>
          </cell>
        </row>
        <row r="385">
          <cell r="K385">
            <v>42.32</v>
          </cell>
          <cell r="Q385">
            <v>2.7768000000000002</v>
          </cell>
        </row>
        <row r="386">
          <cell r="K386">
            <v>42.08</v>
          </cell>
          <cell r="Q386">
            <v>2.7610999999999999</v>
          </cell>
        </row>
        <row r="387">
          <cell r="K387">
            <v>43.12</v>
          </cell>
          <cell r="Q387">
            <v>2.8292999999999999</v>
          </cell>
        </row>
        <row r="388">
          <cell r="K388">
            <v>43.7</v>
          </cell>
          <cell r="Q388">
            <v>2.8673999999999999</v>
          </cell>
        </row>
        <row r="389">
          <cell r="K389">
            <v>44.79</v>
          </cell>
          <cell r="Q389">
            <v>2.9388999999999998</v>
          </cell>
        </row>
        <row r="390">
          <cell r="K390">
            <v>47.2</v>
          </cell>
          <cell r="Q390">
            <v>3.097</v>
          </cell>
        </row>
        <row r="391">
          <cell r="K391">
            <v>50.02</v>
          </cell>
          <cell r="Q391">
            <v>3.2820999999999998</v>
          </cell>
        </row>
        <row r="392">
          <cell r="K392">
            <v>47.35</v>
          </cell>
          <cell r="Q392">
            <v>3.1069</v>
          </cell>
        </row>
        <row r="393">
          <cell r="K393">
            <v>47.37</v>
          </cell>
          <cell r="Q393">
            <v>3.1082000000000001</v>
          </cell>
        </row>
        <row r="394">
          <cell r="K394">
            <v>45.9</v>
          </cell>
          <cell r="Q394">
            <v>3.0116999999999998</v>
          </cell>
        </row>
        <row r="395">
          <cell r="K395">
            <v>46.28</v>
          </cell>
          <cell r="Q395">
            <v>3.0367000000000002</v>
          </cell>
        </row>
        <row r="396">
          <cell r="K396">
            <v>47.73</v>
          </cell>
          <cell r="Q396">
            <v>3.1318000000000001</v>
          </cell>
        </row>
        <row r="397">
          <cell r="K397">
            <v>47.5</v>
          </cell>
          <cell r="Q397">
            <v>3.1166999999999998</v>
          </cell>
        </row>
        <row r="398">
          <cell r="K398">
            <v>46.22</v>
          </cell>
          <cell r="Q398">
            <v>3.0327000000000002</v>
          </cell>
        </row>
        <row r="399">
          <cell r="K399">
            <v>47.58</v>
          </cell>
          <cell r="Q399">
            <v>3.1219999999999999</v>
          </cell>
        </row>
        <row r="400">
          <cell r="K400">
            <v>48.65</v>
          </cell>
          <cell r="Q400">
            <v>3.1922000000000001</v>
          </cell>
        </row>
        <row r="401">
          <cell r="K401">
            <v>50.57</v>
          </cell>
          <cell r="Q401">
            <v>3.3180999999999998</v>
          </cell>
        </row>
        <row r="402">
          <cell r="K402">
            <v>52.87</v>
          </cell>
          <cell r="Q402">
            <v>3.4691000000000001</v>
          </cell>
        </row>
        <row r="403">
          <cell r="K403">
            <v>53.94</v>
          </cell>
          <cell r="Q403">
            <v>3.5392999999999999</v>
          </cell>
        </row>
        <row r="404">
          <cell r="K404">
            <v>52.68</v>
          </cell>
          <cell r="Q404">
            <v>3.4565999999999999</v>
          </cell>
        </row>
        <row r="405">
          <cell r="K405">
            <v>51.34</v>
          </cell>
          <cell r="Q405">
            <v>3.3687</v>
          </cell>
        </row>
        <row r="406">
          <cell r="K406">
            <v>49.59</v>
          </cell>
          <cell r="Q406">
            <v>3.2538</v>
          </cell>
        </row>
        <row r="407">
          <cell r="K407">
            <v>46.8</v>
          </cell>
          <cell r="Q407">
            <v>3.0708000000000002</v>
          </cell>
        </row>
        <row r="408">
          <cell r="K408">
            <v>45.14</v>
          </cell>
          <cell r="Q408">
            <v>2.9619</v>
          </cell>
        </row>
        <row r="409">
          <cell r="K409">
            <v>45.2</v>
          </cell>
          <cell r="Q409">
            <v>2.9658000000000002</v>
          </cell>
        </row>
        <row r="410">
          <cell r="K410">
            <v>44.91</v>
          </cell>
          <cell r="Q410">
            <v>2.9468000000000001</v>
          </cell>
        </row>
        <row r="411">
          <cell r="K411">
            <v>45.85</v>
          </cell>
          <cell r="Q411">
            <v>3.0084</v>
          </cell>
        </row>
        <row r="412">
          <cell r="K412">
            <v>43.48</v>
          </cell>
          <cell r="Q412">
            <v>2.8529</v>
          </cell>
        </row>
        <row r="413">
          <cell r="K413">
            <v>43.09</v>
          </cell>
          <cell r="Q413">
            <v>2.8273000000000001</v>
          </cell>
        </row>
        <row r="414">
          <cell r="K414">
            <v>44.47</v>
          </cell>
          <cell r="Q414">
            <v>2.9178999999999999</v>
          </cell>
        </row>
        <row r="415">
          <cell r="K415">
            <v>43.49</v>
          </cell>
          <cell r="Q415">
            <v>2.8536000000000001</v>
          </cell>
        </row>
        <row r="416">
          <cell r="K416">
            <v>42.62</v>
          </cell>
          <cell r="Q416">
            <v>2.7965</v>
          </cell>
        </row>
        <row r="417">
          <cell r="K417">
            <v>43.19</v>
          </cell>
          <cell r="Q417">
            <v>2.8338999999999999</v>
          </cell>
        </row>
        <row r="418">
          <cell r="K418">
            <v>43.67</v>
          </cell>
          <cell r="Q418">
            <v>2.8654000000000002</v>
          </cell>
        </row>
        <row r="419">
          <cell r="K419">
            <v>42.69</v>
          </cell>
          <cell r="Q419">
            <v>2.8010999999999999</v>
          </cell>
        </row>
        <row r="420">
          <cell r="K420">
            <v>44.12</v>
          </cell>
          <cell r="Q420">
            <v>2.8948999999999998</v>
          </cell>
        </row>
        <row r="421">
          <cell r="K421">
            <v>42.84</v>
          </cell>
          <cell r="Q421">
            <v>2.6652</v>
          </cell>
        </row>
        <row r="422">
          <cell r="K422">
            <v>42.94</v>
          </cell>
          <cell r="Q422">
            <v>2.6714000000000002</v>
          </cell>
        </row>
        <row r="423">
          <cell r="K423">
            <v>42.67</v>
          </cell>
          <cell r="Q423">
            <v>2.6545999999999998</v>
          </cell>
        </row>
        <row r="424">
          <cell r="K424">
            <v>41.95</v>
          </cell>
          <cell r="Q424">
            <v>2.6097999999999999</v>
          </cell>
        </row>
        <row r="425">
          <cell r="K425">
            <v>42.59</v>
          </cell>
          <cell r="Q425">
            <v>2.6496</v>
          </cell>
        </row>
        <row r="426">
          <cell r="K426">
            <v>44.1</v>
          </cell>
          <cell r="Q426">
            <v>2.7435999999999998</v>
          </cell>
        </row>
        <row r="427">
          <cell r="K427">
            <v>42.67</v>
          </cell>
          <cell r="Q427">
            <v>2.6545999999999998</v>
          </cell>
        </row>
        <row r="428">
          <cell r="K428">
            <v>43.67</v>
          </cell>
          <cell r="Q428">
            <v>2.7168000000000001</v>
          </cell>
        </row>
        <row r="429">
          <cell r="K429">
            <v>42.66</v>
          </cell>
          <cell r="Q429">
            <v>2.6539999999999999</v>
          </cell>
        </row>
        <row r="430">
          <cell r="K430">
            <v>42.05</v>
          </cell>
          <cell r="Q430">
            <v>2.6160999999999999</v>
          </cell>
        </row>
        <row r="431">
          <cell r="K431">
            <v>43.17</v>
          </cell>
          <cell r="Q431">
            <v>2.6857000000000002</v>
          </cell>
        </row>
        <row r="432">
          <cell r="K432">
            <v>46.49</v>
          </cell>
          <cell r="Q432">
            <v>2.8923000000000001</v>
          </cell>
        </row>
        <row r="433">
          <cell r="K433">
            <v>46.63</v>
          </cell>
          <cell r="Q433">
            <v>2.9009999999999998</v>
          </cell>
        </row>
        <row r="434">
          <cell r="K434">
            <v>45.04</v>
          </cell>
          <cell r="Q434">
            <v>2.8020999999999998</v>
          </cell>
        </row>
        <row r="435">
          <cell r="K435">
            <v>46.59</v>
          </cell>
          <cell r="Q435">
            <v>2.8984999999999999</v>
          </cell>
        </row>
        <row r="436">
          <cell r="K436">
            <v>48.7</v>
          </cell>
          <cell r="Q436">
            <v>3.0297999999999998</v>
          </cell>
        </row>
        <row r="437">
          <cell r="K437">
            <v>48.13</v>
          </cell>
          <cell r="Q437">
            <v>2.9943</v>
          </cell>
        </row>
        <row r="438">
          <cell r="K438">
            <v>47.07</v>
          </cell>
          <cell r="Q438">
            <v>2.9283999999999999</v>
          </cell>
        </row>
        <row r="439">
          <cell r="K439">
            <v>46.84</v>
          </cell>
          <cell r="Q439">
            <v>2.9140999999999999</v>
          </cell>
        </row>
        <row r="440">
          <cell r="K440">
            <v>45.96</v>
          </cell>
          <cell r="Q440">
            <v>2.8593000000000002</v>
          </cell>
        </row>
        <row r="441">
          <cell r="K441">
            <v>45.06</v>
          </cell>
          <cell r="Q441">
            <v>2.8033000000000001</v>
          </cell>
        </row>
        <row r="442">
          <cell r="K442">
            <v>35.19</v>
          </cell>
          <cell r="Q442">
            <v>2.1892999999999998</v>
          </cell>
        </row>
        <row r="443">
          <cell r="K443">
            <v>35.67</v>
          </cell>
          <cell r="Q443">
            <v>2.2191000000000001</v>
          </cell>
        </row>
        <row r="444">
          <cell r="K444">
            <v>34.99</v>
          </cell>
          <cell r="Q444">
            <v>2.1768000000000001</v>
          </cell>
        </row>
        <row r="445">
          <cell r="K445">
            <v>33.67</v>
          </cell>
          <cell r="Q445">
            <v>2.0947</v>
          </cell>
        </row>
        <row r="446">
          <cell r="K446">
            <v>35.01</v>
          </cell>
          <cell r="Q446">
            <v>2.1781000000000001</v>
          </cell>
        </row>
        <row r="447">
          <cell r="K447">
            <v>37.83</v>
          </cell>
          <cell r="Q447">
            <v>2.3534999999999999</v>
          </cell>
        </row>
        <row r="448">
          <cell r="K448">
            <v>36.79</v>
          </cell>
          <cell r="Q448">
            <v>2.2888000000000002</v>
          </cell>
        </row>
        <row r="449">
          <cell r="K449">
            <v>37.090000000000003</v>
          </cell>
          <cell r="Q449">
            <v>2.3075000000000001</v>
          </cell>
        </row>
        <row r="450">
          <cell r="K450">
            <v>38.65</v>
          </cell>
          <cell r="Q450">
            <v>2.4045000000000001</v>
          </cell>
        </row>
        <row r="451">
          <cell r="K451">
            <v>37.93</v>
          </cell>
          <cell r="Q451">
            <v>2.3597000000000001</v>
          </cell>
        </row>
        <row r="452">
          <cell r="K452">
            <v>37.03</v>
          </cell>
          <cell r="Q452">
            <v>2.3037000000000001</v>
          </cell>
        </row>
        <row r="453">
          <cell r="K453">
            <v>37.46</v>
          </cell>
          <cell r="Q453">
            <v>2.3304999999999998</v>
          </cell>
        </row>
        <row r="454">
          <cell r="K454">
            <v>37.21</v>
          </cell>
          <cell r="Q454">
            <v>2.3149000000000002</v>
          </cell>
        </row>
        <row r="455">
          <cell r="K455">
            <v>37.04</v>
          </cell>
          <cell r="Q455">
            <v>2.3043999999999998</v>
          </cell>
        </row>
        <row r="456">
          <cell r="K456">
            <v>36.69</v>
          </cell>
          <cell r="Q456">
            <v>2.2826</v>
          </cell>
        </row>
        <row r="457">
          <cell r="K457">
            <v>36.44</v>
          </cell>
          <cell r="Q457">
            <v>2.2669999999999999</v>
          </cell>
        </row>
        <row r="458">
          <cell r="K458">
            <v>36.04</v>
          </cell>
          <cell r="Q458">
            <v>2.2422</v>
          </cell>
        </row>
        <row r="459">
          <cell r="K459">
            <v>36.22</v>
          </cell>
          <cell r="Q459">
            <v>2.2534000000000001</v>
          </cell>
        </row>
        <row r="460">
          <cell r="K460">
            <v>35.18</v>
          </cell>
          <cell r="Q460">
            <v>2.1886000000000001</v>
          </cell>
        </row>
        <row r="461">
          <cell r="K461">
            <v>34.46</v>
          </cell>
          <cell r="Q461">
            <v>2.1438999999999999</v>
          </cell>
        </row>
        <row r="462">
          <cell r="K462">
            <v>34.97</v>
          </cell>
          <cell r="Q462">
            <v>2.1756000000000002</v>
          </cell>
        </row>
        <row r="463">
          <cell r="K463">
            <v>35.549999999999997</v>
          </cell>
          <cell r="Q463">
            <v>2.2117</v>
          </cell>
        </row>
        <row r="464">
          <cell r="K464">
            <v>34.76</v>
          </cell>
          <cell r="Q464">
            <v>2.1625000000000001</v>
          </cell>
        </row>
        <row r="465">
          <cell r="K465">
            <v>34.4</v>
          </cell>
          <cell r="Q465">
            <v>2.1400999999999999</v>
          </cell>
        </row>
        <row r="466">
          <cell r="K466">
            <v>33.81</v>
          </cell>
          <cell r="Q466">
            <v>2.1034000000000002</v>
          </cell>
        </row>
        <row r="467">
          <cell r="K467">
            <v>32.79</v>
          </cell>
          <cell r="Q467">
            <v>2.04</v>
          </cell>
        </row>
        <row r="468">
          <cell r="K468">
            <v>32.51</v>
          </cell>
          <cell r="Q468">
            <v>2.0225</v>
          </cell>
        </row>
        <row r="469">
          <cell r="K469">
            <v>32.18</v>
          </cell>
          <cell r="Q469">
            <v>2.0019999999999998</v>
          </cell>
        </row>
        <row r="470">
          <cell r="K470">
            <v>32.11</v>
          </cell>
          <cell r="Q470">
            <v>1.9977</v>
          </cell>
        </row>
        <row r="471">
          <cell r="K471">
            <v>32.840000000000003</v>
          </cell>
          <cell r="Q471">
            <v>2.0430999999999999</v>
          </cell>
        </row>
        <row r="472">
          <cell r="K472">
            <v>33.64</v>
          </cell>
          <cell r="Q472">
            <v>2.0928</v>
          </cell>
        </row>
        <row r="473">
          <cell r="K473">
            <v>34.46</v>
          </cell>
          <cell r="Q473">
            <v>2.1438999999999999</v>
          </cell>
        </row>
        <row r="474">
          <cell r="K474">
            <v>32.590000000000003</v>
          </cell>
          <cell r="Q474">
            <v>2.0274999999999999</v>
          </cell>
        </row>
        <row r="475">
          <cell r="K475">
            <v>34.19</v>
          </cell>
          <cell r="Q475">
            <v>2.1271</v>
          </cell>
        </row>
        <row r="476">
          <cell r="K476">
            <v>34.94</v>
          </cell>
          <cell r="Q476">
            <v>2.1737000000000002</v>
          </cell>
        </row>
        <row r="477">
          <cell r="K477">
            <v>36.71</v>
          </cell>
          <cell r="Q477">
            <v>2.2837999999999998</v>
          </cell>
        </row>
        <row r="478">
          <cell r="K478">
            <v>37.93</v>
          </cell>
          <cell r="Q478">
            <v>2.3597000000000001</v>
          </cell>
        </row>
        <row r="479">
          <cell r="K479">
            <v>34.869999999999997</v>
          </cell>
          <cell r="Q479">
            <v>2.1694</v>
          </cell>
        </row>
        <row r="480">
          <cell r="K480">
            <v>35.67</v>
          </cell>
          <cell r="Q480">
            <v>2.2191000000000001</v>
          </cell>
        </row>
        <row r="481">
          <cell r="K481">
            <v>37.159999999999997</v>
          </cell>
          <cell r="Q481">
            <v>2.3117999999999999</v>
          </cell>
        </row>
        <row r="482">
          <cell r="K482">
            <v>36.5</v>
          </cell>
          <cell r="Q482">
            <v>2.2707999999999999</v>
          </cell>
        </row>
        <row r="483">
          <cell r="K483">
            <v>36.369999999999997</v>
          </cell>
          <cell r="Q483">
            <v>2.2627000000000002</v>
          </cell>
        </row>
        <row r="484">
          <cell r="K484">
            <v>34.340000000000003</v>
          </cell>
          <cell r="Q484">
            <v>2.1364000000000001</v>
          </cell>
        </row>
        <row r="485">
          <cell r="K485">
            <v>33.94</v>
          </cell>
          <cell r="Q485">
            <v>2.0007999999999999</v>
          </cell>
        </row>
        <row r="486">
          <cell r="K486">
            <v>33.06</v>
          </cell>
          <cell r="Q486">
            <v>1.9489000000000001</v>
          </cell>
        </row>
        <row r="487">
          <cell r="K487">
            <v>31.16</v>
          </cell>
          <cell r="Q487">
            <v>1.8369</v>
          </cell>
        </row>
        <row r="488">
          <cell r="K488">
            <v>28.72</v>
          </cell>
          <cell r="Q488">
            <v>1.6931</v>
          </cell>
        </row>
        <row r="489">
          <cell r="K489">
            <v>28.6</v>
          </cell>
          <cell r="Q489">
            <v>1.6859999999999999</v>
          </cell>
        </row>
        <row r="490">
          <cell r="K490">
            <v>27.01</v>
          </cell>
          <cell r="Q490">
            <v>1.5923</v>
          </cell>
        </row>
        <row r="491">
          <cell r="K491">
            <v>24.41</v>
          </cell>
          <cell r="Q491">
            <v>1.4390000000000001</v>
          </cell>
        </row>
        <row r="492">
          <cell r="K492">
            <v>24.42</v>
          </cell>
          <cell r="Q492">
            <v>1.4396</v>
          </cell>
        </row>
        <row r="493">
          <cell r="K493">
            <v>25.52</v>
          </cell>
          <cell r="Q493">
            <v>1.5044</v>
          </cell>
        </row>
        <row r="494">
          <cell r="K494">
            <v>27.64</v>
          </cell>
          <cell r="Q494">
            <v>1.6294</v>
          </cell>
        </row>
        <row r="495">
          <cell r="K495">
            <v>26.28</v>
          </cell>
          <cell r="Q495">
            <v>1.5491999999999999</v>
          </cell>
        </row>
        <row r="496">
          <cell r="K496">
            <v>22.88</v>
          </cell>
          <cell r="Q496">
            <v>1.3488</v>
          </cell>
        </row>
        <row r="497">
          <cell r="K497">
            <v>24.52</v>
          </cell>
          <cell r="Q497">
            <v>1.4455</v>
          </cell>
        </row>
        <row r="498">
          <cell r="K498">
            <v>24.32</v>
          </cell>
          <cell r="Q498">
            <v>1.4337</v>
          </cell>
        </row>
        <row r="499">
          <cell r="K499">
            <v>25.51</v>
          </cell>
          <cell r="Q499">
            <v>1.5038</v>
          </cell>
        </row>
        <row r="500">
          <cell r="K500">
            <v>24.27</v>
          </cell>
          <cell r="Q500">
            <v>1.4307000000000001</v>
          </cell>
        </row>
        <row r="501">
          <cell r="K501">
            <v>22.43</v>
          </cell>
          <cell r="Q501">
            <v>1.3223</v>
          </cell>
        </row>
        <row r="502">
          <cell r="K502">
            <v>21.94</v>
          </cell>
          <cell r="Q502">
            <v>1.2934000000000001</v>
          </cell>
        </row>
        <row r="503">
          <cell r="K503">
            <v>21.26</v>
          </cell>
          <cell r="Q503">
            <v>1.2533000000000001</v>
          </cell>
        </row>
        <row r="504">
          <cell r="K504">
            <v>20.260000000000002</v>
          </cell>
          <cell r="Q504">
            <v>1.1942999999999999</v>
          </cell>
        </row>
        <row r="505">
          <cell r="K505">
            <v>21.43</v>
          </cell>
          <cell r="Q505">
            <v>1.2633000000000001</v>
          </cell>
        </row>
        <row r="506">
          <cell r="K506">
            <v>21.95</v>
          </cell>
          <cell r="Q506">
            <v>1.294</v>
          </cell>
        </row>
        <row r="507">
          <cell r="K507">
            <v>23.29</v>
          </cell>
          <cell r="Q507">
            <v>1.373</v>
          </cell>
        </row>
        <row r="508">
          <cell r="K508">
            <v>22.45</v>
          </cell>
          <cell r="Q508">
            <v>1.3233999999999999</v>
          </cell>
        </row>
        <row r="509">
          <cell r="K509">
            <v>22.05</v>
          </cell>
          <cell r="Q509">
            <v>1.2999000000000001</v>
          </cell>
        </row>
        <row r="510">
          <cell r="K510">
            <v>22.14</v>
          </cell>
          <cell r="Q510">
            <v>1.3051999999999999</v>
          </cell>
        </row>
        <row r="511">
          <cell r="K511">
            <v>21.24</v>
          </cell>
          <cell r="Q511">
            <v>1.2521</v>
          </cell>
        </row>
        <row r="512">
          <cell r="K512">
            <v>20.239999999999998</v>
          </cell>
          <cell r="Q512">
            <v>1.1932</v>
          </cell>
        </row>
        <row r="513">
          <cell r="K513">
            <v>20.78</v>
          </cell>
          <cell r="Q513">
            <v>1.2250000000000001</v>
          </cell>
        </row>
        <row r="514">
          <cell r="K514">
            <v>20.43</v>
          </cell>
          <cell r="Q514">
            <v>1.2043999999999999</v>
          </cell>
        </row>
        <row r="515">
          <cell r="K515">
            <v>19.64</v>
          </cell>
          <cell r="Q515">
            <v>1.1577999999999999</v>
          </cell>
        </row>
        <row r="516">
          <cell r="K516">
            <v>18.8</v>
          </cell>
          <cell r="Q516">
            <v>1.1083000000000001</v>
          </cell>
        </row>
        <row r="517">
          <cell r="K517">
            <v>20.440000000000001</v>
          </cell>
          <cell r="Q517">
            <v>1.2050000000000001</v>
          </cell>
        </row>
        <row r="518">
          <cell r="K518">
            <v>19.04</v>
          </cell>
          <cell r="Q518">
            <v>1.1224000000000001</v>
          </cell>
        </row>
        <row r="519">
          <cell r="K519">
            <v>18.309999999999999</v>
          </cell>
          <cell r="Q519">
            <v>1.0793999999999999</v>
          </cell>
        </row>
        <row r="520">
          <cell r="K520">
            <v>17.350000000000001</v>
          </cell>
          <cell r="Q520">
            <v>1.0227999999999999</v>
          </cell>
        </row>
        <row r="521">
          <cell r="K521">
            <v>15.98</v>
          </cell>
          <cell r="Q521">
            <v>0.94199999999999995</v>
          </cell>
        </row>
        <row r="522">
          <cell r="K522">
            <v>15.22</v>
          </cell>
          <cell r="Q522">
            <v>0.8972</v>
          </cell>
        </row>
        <row r="523">
          <cell r="K523">
            <v>15.77</v>
          </cell>
          <cell r="Q523">
            <v>0.92969999999999997</v>
          </cell>
        </row>
        <row r="524">
          <cell r="K524">
            <v>17</v>
          </cell>
          <cell r="Q524">
            <v>1.0022</v>
          </cell>
        </row>
        <row r="525">
          <cell r="K525">
            <v>16.93</v>
          </cell>
          <cell r="Q525">
            <v>0.998</v>
          </cell>
        </row>
        <row r="526">
          <cell r="K526">
            <v>17.02</v>
          </cell>
          <cell r="Q526">
            <v>1.0033000000000001</v>
          </cell>
        </row>
        <row r="527">
          <cell r="K527">
            <v>17.03</v>
          </cell>
          <cell r="Q527">
            <v>1.0039</v>
          </cell>
        </row>
        <row r="528">
          <cell r="K528">
            <v>15.53</v>
          </cell>
          <cell r="Q528">
            <v>0.91549999999999998</v>
          </cell>
        </row>
        <row r="529">
          <cell r="K529">
            <v>16.48</v>
          </cell>
          <cell r="Q529">
            <v>0.97150000000000003</v>
          </cell>
        </row>
        <row r="530">
          <cell r="K530">
            <v>16.940000000000001</v>
          </cell>
          <cell r="Q530">
            <v>0.99860000000000004</v>
          </cell>
        </row>
        <row r="531">
          <cell r="K531">
            <v>16.79</v>
          </cell>
          <cell r="Q531">
            <v>0.98980000000000001</v>
          </cell>
        </row>
        <row r="532">
          <cell r="K532">
            <v>17.47</v>
          </cell>
          <cell r="Q532">
            <v>1.0299</v>
          </cell>
        </row>
        <row r="533">
          <cell r="K533">
            <v>18.47</v>
          </cell>
          <cell r="Q533">
            <v>1.0888</v>
          </cell>
        </row>
        <row r="534">
          <cell r="K534">
            <v>18.93</v>
          </cell>
          <cell r="Q534">
            <v>1.1158999999999999</v>
          </cell>
        </row>
        <row r="535">
          <cell r="K535">
            <v>20.03</v>
          </cell>
          <cell r="Q535">
            <v>1.1808000000000001</v>
          </cell>
        </row>
        <row r="536">
          <cell r="K536">
            <v>18.989999999999998</v>
          </cell>
          <cell r="Q536">
            <v>1.1194999999999999</v>
          </cell>
        </row>
        <row r="537">
          <cell r="K537">
            <v>19.59</v>
          </cell>
          <cell r="Q537">
            <v>1.1548</v>
          </cell>
        </row>
        <row r="538">
          <cell r="K538">
            <v>19.010000000000002</v>
          </cell>
          <cell r="Q538">
            <v>1.1207</v>
          </cell>
        </row>
        <row r="539">
          <cell r="K539">
            <v>20.57</v>
          </cell>
          <cell r="Q539">
            <v>1.2125999999999999</v>
          </cell>
        </row>
        <row r="540">
          <cell r="K540">
            <v>20</v>
          </cell>
          <cell r="Q540">
            <v>1.179</v>
          </cell>
        </row>
        <row r="541">
          <cell r="K541">
            <v>18.8</v>
          </cell>
          <cell r="Q541">
            <v>1.1083000000000001</v>
          </cell>
        </row>
        <row r="542">
          <cell r="K542">
            <v>19.45</v>
          </cell>
          <cell r="Q542">
            <v>1.1466000000000001</v>
          </cell>
        </row>
        <row r="543">
          <cell r="K543">
            <v>19.75</v>
          </cell>
          <cell r="Q543">
            <v>1.1642999999999999</v>
          </cell>
        </row>
        <row r="544">
          <cell r="K544">
            <v>19.190000000000001</v>
          </cell>
          <cell r="Q544">
            <v>1.1313</v>
          </cell>
        </row>
        <row r="545">
          <cell r="K545">
            <v>19.43</v>
          </cell>
          <cell r="Q545">
            <v>1.1454</v>
          </cell>
        </row>
        <row r="546">
          <cell r="K546">
            <v>19.39</v>
          </cell>
          <cell r="Q546">
            <v>1.1431</v>
          </cell>
        </row>
        <row r="547">
          <cell r="K547">
            <v>18.63</v>
          </cell>
          <cell r="Q547">
            <v>1.0983000000000001</v>
          </cell>
        </row>
        <row r="548">
          <cell r="K548">
            <v>19.690000000000001</v>
          </cell>
          <cell r="Q548">
            <v>1.1607000000000001</v>
          </cell>
        </row>
        <row r="549">
          <cell r="K549">
            <v>19.170000000000002</v>
          </cell>
          <cell r="Q549">
            <v>1.1556999999999999</v>
          </cell>
        </row>
        <row r="550">
          <cell r="K550">
            <v>21.77</v>
          </cell>
          <cell r="Q550">
            <v>1.3125</v>
          </cell>
        </row>
        <row r="551">
          <cell r="K551">
            <v>22</v>
          </cell>
          <cell r="Q551">
            <v>1.3264</v>
          </cell>
        </row>
        <row r="552">
          <cell r="K552">
            <v>21.09</v>
          </cell>
          <cell r="Q552">
            <v>1.2715000000000001</v>
          </cell>
        </row>
        <row r="553">
          <cell r="K553">
            <v>21.03</v>
          </cell>
          <cell r="Q553">
            <v>1.2679</v>
          </cell>
        </row>
        <row r="554">
          <cell r="K554">
            <v>21.03</v>
          </cell>
          <cell r="Q554">
            <v>1.2679</v>
          </cell>
        </row>
        <row r="555">
          <cell r="K555">
            <v>20.37</v>
          </cell>
          <cell r="Q555">
            <v>1.2281</v>
          </cell>
        </row>
        <row r="556">
          <cell r="K556">
            <v>18.27</v>
          </cell>
          <cell r="Q556">
            <v>1.1014999999999999</v>
          </cell>
        </row>
        <row r="557">
          <cell r="K557">
            <v>18.87</v>
          </cell>
          <cell r="Q557">
            <v>1.1376999999999999</v>
          </cell>
        </row>
        <row r="558">
          <cell r="K558">
            <v>17.63</v>
          </cell>
          <cell r="Q558">
            <v>1.0629</v>
          </cell>
        </row>
        <row r="559">
          <cell r="K559">
            <v>17.79</v>
          </cell>
          <cell r="Q559">
            <v>1.0725</v>
          </cell>
        </row>
        <row r="560">
          <cell r="K560">
            <v>17.88</v>
          </cell>
          <cell r="Q560">
            <v>1.0780000000000001</v>
          </cell>
        </row>
        <row r="561">
          <cell r="K561">
            <v>16.600000000000001</v>
          </cell>
          <cell r="Q561">
            <v>1.0007999999999999</v>
          </cell>
        </row>
        <row r="562">
          <cell r="K562">
            <v>17.75</v>
          </cell>
          <cell r="Q562">
            <v>1.0701000000000001</v>
          </cell>
        </row>
        <row r="563">
          <cell r="K563">
            <v>17.27</v>
          </cell>
          <cell r="Q563">
            <v>1.0411999999999999</v>
          </cell>
        </row>
        <row r="564">
          <cell r="K564">
            <v>17.71</v>
          </cell>
          <cell r="Q564">
            <v>1.0677000000000001</v>
          </cell>
        </row>
        <row r="565">
          <cell r="K565">
            <v>17.899999999999999</v>
          </cell>
          <cell r="Q565">
            <v>1.0791999999999999</v>
          </cell>
        </row>
        <row r="566">
          <cell r="K566">
            <v>18.260000000000002</v>
          </cell>
          <cell r="Q566">
            <v>1.1009</v>
          </cell>
        </row>
        <row r="567">
          <cell r="K567">
            <v>19.37</v>
          </cell>
          <cell r="Q567">
            <v>1.1677999999999999</v>
          </cell>
        </row>
        <row r="568">
          <cell r="K568">
            <v>18.420000000000002</v>
          </cell>
          <cell r="Q568">
            <v>1.1105</v>
          </cell>
        </row>
        <row r="569">
          <cell r="K569">
            <v>17.53</v>
          </cell>
          <cell r="Q569">
            <v>1.0569</v>
          </cell>
        </row>
        <row r="570">
          <cell r="K570">
            <v>17.12</v>
          </cell>
          <cell r="Q570">
            <v>1.0322</v>
          </cell>
        </row>
        <row r="571">
          <cell r="K571">
            <v>17.190000000000001</v>
          </cell>
          <cell r="Q571">
            <v>1.0364</v>
          </cell>
        </row>
        <row r="572">
          <cell r="K572">
            <v>17.440000000000001</v>
          </cell>
          <cell r="Q572">
            <v>1.0513999999999999</v>
          </cell>
        </row>
        <row r="573">
          <cell r="K573">
            <v>17.440000000000001</v>
          </cell>
          <cell r="Q573">
            <v>1.0513999999999999</v>
          </cell>
        </row>
        <row r="574">
          <cell r="K574">
            <v>17.55</v>
          </cell>
          <cell r="Q574">
            <v>1.0581</v>
          </cell>
        </row>
        <row r="575">
          <cell r="K575">
            <v>17.78</v>
          </cell>
          <cell r="Q575">
            <v>1.0719000000000001</v>
          </cell>
        </row>
        <row r="576">
          <cell r="K576">
            <v>17.059999999999999</v>
          </cell>
          <cell r="Q576">
            <v>1.0285</v>
          </cell>
        </row>
        <row r="577">
          <cell r="K577">
            <v>16.95</v>
          </cell>
          <cell r="Q577">
            <v>1.0219</v>
          </cell>
        </row>
        <row r="578">
          <cell r="K578">
            <v>17.649999999999999</v>
          </cell>
          <cell r="Q578">
            <v>1.0641</v>
          </cell>
        </row>
        <row r="579">
          <cell r="K579">
            <v>17.2</v>
          </cell>
          <cell r="Q579">
            <v>1.0369999999999999</v>
          </cell>
        </row>
        <row r="580">
          <cell r="K580">
            <v>16.3</v>
          </cell>
          <cell r="Q580">
            <v>0.98270000000000002</v>
          </cell>
        </row>
        <row r="581">
          <cell r="K581">
            <v>16.29</v>
          </cell>
          <cell r="Q581">
            <v>0.98209999999999997</v>
          </cell>
        </row>
        <row r="582">
          <cell r="K582">
            <v>15.92</v>
          </cell>
          <cell r="Q582">
            <v>0.95979999999999999</v>
          </cell>
        </row>
        <row r="583">
          <cell r="K583">
            <v>15.17</v>
          </cell>
          <cell r="Q583">
            <v>0.91459999999999997</v>
          </cell>
        </row>
        <row r="584">
          <cell r="K584">
            <v>16.28</v>
          </cell>
          <cell r="Q584">
            <v>0.98150000000000004</v>
          </cell>
        </row>
        <row r="585">
          <cell r="K585">
            <v>17.07</v>
          </cell>
          <cell r="Q585">
            <v>1.0290999999999999</v>
          </cell>
        </row>
        <row r="586">
          <cell r="K586">
            <v>17.09</v>
          </cell>
          <cell r="Q586">
            <v>1.0303</v>
          </cell>
        </row>
        <row r="587">
          <cell r="K587">
            <v>17.100000000000001</v>
          </cell>
          <cell r="Q587">
            <v>1.0308999999999999</v>
          </cell>
        </row>
        <row r="588">
          <cell r="K588">
            <v>17.12</v>
          </cell>
          <cell r="Q588">
            <v>1.0322</v>
          </cell>
        </row>
        <row r="589">
          <cell r="K589">
            <v>16.190000000000001</v>
          </cell>
          <cell r="Q589">
            <v>0.97609999999999997</v>
          </cell>
        </row>
        <row r="590">
          <cell r="K590">
            <v>16.489999999999998</v>
          </cell>
          <cell r="Q590">
            <v>0.99419999999999997</v>
          </cell>
        </row>
        <row r="591">
          <cell r="K591">
            <v>17.02</v>
          </cell>
          <cell r="Q591">
            <v>1.0261</v>
          </cell>
        </row>
        <row r="592">
          <cell r="K592">
            <v>16.670000000000002</v>
          </cell>
          <cell r="Q592">
            <v>1.0049999999999999</v>
          </cell>
        </row>
        <row r="593">
          <cell r="K593">
            <v>16.88</v>
          </cell>
          <cell r="Q593">
            <v>1.0177</v>
          </cell>
        </row>
        <row r="594">
          <cell r="K594">
            <v>16.78</v>
          </cell>
          <cell r="Q594">
            <v>1.0117</v>
          </cell>
        </row>
        <row r="595">
          <cell r="K595">
            <v>18.059999999999999</v>
          </cell>
          <cell r="Q595">
            <v>1.0888</v>
          </cell>
        </row>
        <row r="596">
          <cell r="K596">
            <v>18.86</v>
          </cell>
          <cell r="Q596">
            <v>1.1371</v>
          </cell>
        </row>
        <row r="597">
          <cell r="K597">
            <v>20.14</v>
          </cell>
          <cell r="Q597">
            <v>1.2141999999999999</v>
          </cell>
        </row>
        <row r="598">
          <cell r="K598">
            <v>19.78</v>
          </cell>
          <cell r="Q598">
            <v>1.1924999999999999</v>
          </cell>
        </row>
        <row r="599">
          <cell r="K599">
            <v>19.72</v>
          </cell>
          <cell r="Q599">
            <v>1.1889000000000001</v>
          </cell>
        </row>
        <row r="600">
          <cell r="K600">
            <v>20.440000000000001</v>
          </cell>
          <cell r="Q600">
            <v>1.2323</v>
          </cell>
        </row>
        <row r="601">
          <cell r="K601">
            <v>20.77</v>
          </cell>
          <cell r="Q601">
            <v>1.2522</v>
          </cell>
        </row>
        <row r="602">
          <cell r="K602">
            <v>20.96</v>
          </cell>
          <cell r="Q602">
            <v>1.2637</v>
          </cell>
        </row>
        <row r="603">
          <cell r="K603">
            <v>20.05</v>
          </cell>
          <cell r="Q603">
            <v>1.2088000000000001</v>
          </cell>
        </row>
        <row r="604">
          <cell r="K604">
            <v>21.82</v>
          </cell>
          <cell r="Q604">
            <v>1.3154999999999999</v>
          </cell>
        </row>
        <row r="605">
          <cell r="K605">
            <v>21.52</v>
          </cell>
          <cell r="Q605">
            <v>1.2974000000000001</v>
          </cell>
        </row>
        <row r="606">
          <cell r="K606">
            <v>21.94</v>
          </cell>
          <cell r="Q606">
            <v>1.3227</v>
          </cell>
        </row>
        <row r="607">
          <cell r="K607">
            <v>23.48</v>
          </cell>
          <cell r="Q607">
            <v>1.4156</v>
          </cell>
        </row>
        <row r="608">
          <cell r="K608">
            <v>22.49</v>
          </cell>
          <cell r="Q608">
            <v>1.3559000000000001</v>
          </cell>
        </row>
        <row r="609">
          <cell r="K609">
            <v>21.02</v>
          </cell>
          <cell r="Q609">
            <v>1.2673000000000001</v>
          </cell>
        </row>
        <row r="610">
          <cell r="K610">
            <v>21.21</v>
          </cell>
          <cell r="Q610">
            <v>1.3380000000000001</v>
          </cell>
        </row>
        <row r="611">
          <cell r="K611">
            <v>22.07</v>
          </cell>
          <cell r="Q611">
            <v>1.3923000000000001</v>
          </cell>
        </row>
        <row r="612">
          <cell r="K612">
            <v>23.02</v>
          </cell>
          <cell r="Q612">
            <v>1.4521999999999999</v>
          </cell>
        </row>
        <row r="613">
          <cell r="K613">
            <v>23.1</v>
          </cell>
          <cell r="Q613">
            <v>1.4572000000000001</v>
          </cell>
        </row>
        <row r="614">
          <cell r="K614">
            <v>22.12</v>
          </cell>
          <cell r="Q614">
            <v>1.3954</v>
          </cell>
        </row>
        <row r="615">
          <cell r="K615">
            <v>21.27</v>
          </cell>
          <cell r="Q615">
            <v>1.3418000000000001</v>
          </cell>
        </row>
        <row r="616">
          <cell r="K616">
            <v>21.39</v>
          </cell>
          <cell r="Q616">
            <v>1.3493999999999999</v>
          </cell>
        </row>
        <row r="617">
          <cell r="K617">
            <v>22.21</v>
          </cell>
          <cell r="Q617">
            <v>1.4011</v>
          </cell>
        </row>
        <row r="618">
          <cell r="K618">
            <v>21.87</v>
          </cell>
          <cell r="Q618">
            <v>1.3795999999999999</v>
          </cell>
        </row>
        <row r="619">
          <cell r="K619">
            <v>22.01</v>
          </cell>
          <cell r="Q619">
            <v>1.3885000000000001</v>
          </cell>
        </row>
        <row r="620">
          <cell r="K620">
            <v>21.67</v>
          </cell>
          <cell r="Q620">
            <v>1.367</v>
          </cell>
        </row>
        <row r="621">
          <cell r="K621">
            <v>22.12</v>
          </cell>
          <cell r="Q621">
            <v>1.3954</v>
          </cell>
        </row>
        <row r="622">
          <cell r="K622">
            <v>22</v>
          </cell>
          <cell r="Q622">
            <v>1.3877999999999999</v>
          </cell>
        </row>
        <row r="623">
          <cell r="K623">
            <v>21.39</v>
          </cell>
          <cell r="Q623">
            <v>1.3493999999999999</v>
          </cell>
        </row>
        <row r="624">
          <cell r="K624">
            <v>21.86</v>
          </cell>
          <cell r="Q624">
            <v>1.379</v>
          </cell>
        </row>
        <row r="625">
          <cell r="K625">
            <v>22.1</v>
          </cell>
          <cell r="Q625">
            <v>1.3940999999999999</v>
          </cell>
        </row>
        <row r="626">
          <cell r="K626">
            <v>22.16</v>
          </cell>
          <cell r="Q626">
            <v>1.3978999999999999</v>
          </cell>
        </row>
        <row r="627">
          <cell r="K627">
            <v>23.66</v>
          </cell>
          <cell r="Q627">
            <v>1.4925999999999999</v>
          </cell>
        </row>
        <row r="628">
          <cell r="K628">
            <v>23.41</v>
          </cell>
          <cell r="Q628">
            <v>1.4767999999999999</v>
          </cell>
        </row>
        <row r="629">
          <cell r="K629">
            <v>22.8</v>
          </cell>
          <cell r="Q629">
            <v>1.4382999999999999</v>
          </cell>
        </row>
        <row r="630">
          <cell r="K630">
            <v>24.18</v>
          </cell>
          <cell r="Q630">
            <v>1.5254000000000001</v>
          </cell>
        </row>
        <row r="631">
          <cell r="K631">
            <v>25.19</v>
          </cell>
          <cell r="Q631">
            <v>1.5891</v>
          </cell>
        </row>
        <row r="632">
          <cell r="K632">
            <v>25.45</v>
          </cell>
          <cell r="Q632">
            <v>1.6054999999999999</v>
          </cell>
        </row>
        <row r="633">
          <cell r="K633">
            <v>25.99</v>
          </cell>
          <cell r="Q633">
            <v>1.6395</v>
          </cell>
        </row>
        <row r="634">
          <cell r="K634">
            <v>25.66</v>
          </cell>
          <cell r="Q634">
            <v>1.6187</v>
          </cell>
        </row>
        <row r="635">
          <cell r="K635">
            <v>21.83</v>
          </cell>
          <cell r="Q635">
            <v>1.3771</v>
          </cell>
        </row>
        <row r="636">
          <cell r="K636">
            <v>21.84</v>
          </cell>
          <cell r="Q636">
            <v>1.3776999999999999</v>
          </cell>
        </row>
        <row r="637">
          <cell r="K637">
            <v>22.48</v>
          </cell>
          <cell r="Q637">
            <v>1.4180999999999999</v>
          </cell>
        </row>
        <row r="638">
          <cell r="K638">
            <v>22.26</v>
          </cell>
          <cell r="Q638">
            <v>1.4041999999999999</v>
          </cell>
        </row>
        <row r="639">
          <cell r="K639">
            <v>21.27</v>
          </cell>
          <cell r="Q639">
            <v>1.3418000000000001</v>
          </cell>
        </row>
        <row r="640">
          <cell r="K640">
            <v>20.05</v>
          </cell>
          <cell r="Q640">
            <v>1.2647999999999999</v>
          </cell>
        </row>
        <row r="641">
          <cell r="K641">
            <v>20.74</v>
          </cell>
          <cell r="Q641">
            <v>1.3084</v>
          </cell>
        </row>
        <row r="642">
          <cell r="K642">
            <v>20.74</v>
          </cell>
          <cell r="Q642">
            <v>1.3084</v>
          </cell>
        </row>
        <row r="643">
          <cell r="K643">
            <v>20.29</v>
          </cell>
          <cell r="Q643">
            <v>1.28</v>
          </cell>
        </row>
        <row r="644">
          <cell r="K644">
            <v>20.14</v>
          </cell>
          <cell r="Q644">
            <v>1.2705</v>
          </cell>
        </row>
        <row r="645">
          <cell r="K645">
            <v>20.190000000000001</v>
          </cell>
          <cell r="Q645">
            <v>1.2737000000000001</v>
          </cell>
        </row>
        <row r="646">
          <cell r="K646">
            <v>19.84</v>
          </cell>
          <cell r="Q646">
            <v>1.2516</v>
          </cell>
        </row>
        <row r="647">
          <cell r="K647">
            <v>19.739999999999998</v>
          </cell>
          <cell r="Q647">
            <v>1.2453000000000001</v>
          </cell>
        </row>
        <row r="648">
          <cell r="K648">
            <v>20.86</v>
          </cell>
          <cell r="Q648">
            <v>1.3159000000000001</v>
          </cell>
        </row>
        <row r="649">
          <cell r="K649">
            <v>20.36</v>
          </cell>
          <cell r="Q649">
            <v>1.2844</v>
          </cell>
        </row>
        <row r="650">
          <cell r="K650">
            <v>20.58</v>
          </cell>
          <cell r="Q650">
            <v>1.2983</v>
          </cell>
        </row>
        <row r="651">
          <cell r="K651">
            <v>20.86</v>
          </cell>
          <cell r="Q651">
            <v>1.3159000000000001</v>
          </cell>
        </row>
        <row r="652">
          <cell r="K652">
            <v>21.7</v>
          </cell>
          <cell r="Q652">
            <v>1.3689</v>
          </cell>
        </row>
        <row r="653">
          <cell r="K653">
            <v>22.95</v>
          </cell>
          <cell r="Q653">
            <v>1.4478</v>
          </cell>
        </row>
        <row r="654">
          <cell r="K654">
            <v>22.17</v>
          </cell>
          <cell r="Q654">
            <v>1.3986000000000001</v>
          </cell>
        </row>
        <row r="655">
          <cell r="K655">
            <v>23.29</v>
          </cell>
          <cell r="Q655">
            <v>1.4692000000000001</v>
          </cell>
        </row>
        <row r="656">
          <cell r="K656">
            <v>23.09</v>
          </cell>
          <cell r="Q656">
            <v>1.4565999999999999</v>
          </cell>
        </row>
        <row r="657">
          <cell r="K657">
            <v>22.76</v>
          </cell>
          <cell r="Q657">
            <v>1.4358</v>
          </cell>
        </row>
        <row r="658">
          <cell r="K658">
            <v>23.73</v>
          </cell>
          <cell r="Q658">
            <v>1.4970000000000001</v>
          </cell>
        </row>
        <row r="659">
          <cell r="K659">
            <v>23.57</v>
          </cell>
          <cell r="Q659">
            <v>1.4869000000000001</v>
          </cell>
        </row>
        <row r="660">
          <cell r="K660">
            <v>23.25</v>
          </cell>
          <cell r="Q660">
            <v>1.4666999999999999</v>
          </cell>
        </row>
        <row r="661">
          <cell r="K661">
            <v>22.94</v>
          </cell>
          <cell r="Q661">
            <v>1.4471000000000001</v>
          </cell>
        </row>
        <row r="662">
          <cell r="K662">
            <v>22.02</v>
          </cell>
          <cell r="Q662">
            <v>1.3891</v>
          </cell>
        </row>
        <row r="663">
          <cell r="K663">
            <v>21.81</v>
          </cell>
          <cell r="Q663">
            <v>1.3758999999999999</v>
          </cell>
        </row>
        <row r="664">
          <cell r="K664">
            <v>22.14</v>
          </cell>
          <cell r="Q664">
            <v>1.3967000000000001</v>
          </cell>
        </row>
        <row r="665">
          <cell r="K665">
            <v>21.46</v>
          </cell>
          <cell r="Q665">
            <v>1.3537999999999999</v>
          </cell>
        </row>
        <row r="666">
          <cell r="K666">
            <v>22.27</v>
          </cell>
          <cell r="Q666">
            <v>1.4049</v>
          </cell>
        </row>
        <row r="667">
          <cell r="K667">
            <v>21.78</v>
          </cell>
          <cell r="Q667">
            <v>1.3740000000000001</v>
          </cell>
        </row>
        <row r="668">
          <cell r="K668">
            <v>21.9</v>
          </cell>
          <cell r="Q668">
            <v>1.3815</v>
          </cell>
        </row>
        <row r="669">
          <cell r="K669">
            <v>22.28</v>
          </cell>
          <cell r="Q669">
            <v>1.4055</v>
          </cell>
        </row>
        <row r="670">
          <cell r="K670">
            <v>22.67</v>
          </cell>
          <cell r="Q670">
            <v>1.4300999999999999</v>
          </cell>
        </row>
        <row r="671">
          <cell r="K671">
            <v>23.64</v>
          </cell>
          <cell r="Q671">
            <v>1.4913000000000001</v>
          </cell>
        </row>
        <row r="672">
          <cell r="K672">
            <v>24.16</v>
          </cell>
          <cell r="Q672">
            <v>1.5241</v>
          </cell>
        </row>
        <row r="673">
          <cell r="K673">
            <v>23.82</v>
          </cell>
          <cell r="Q673">
            <v>1.5942000000000001</v>
          </cell>
        </row>
        <row r="674">
          <cell r="K674">
            <v>24.05</v>
          </cell>
          <cell r="Q674">
            <v>1.6095999999999999</v>
          </cell>
        </row>
        <row r="675">
          <cell r="K675">
            <v>23.72</v>
          </cell>
          <cell r="Q675">
            <v>1.5874999999999999</v>
          </cell>
        </row>
        <row r="676">
          <cell r="K676">
            <v>23.32</v>
          </cell>
          <cell r="Q676">
            <v>1.5607</v>
          </cell>
        </row>
        <row r="677">
          <cell r="K677">
            <v>22.67</v>
          </cell>
          <cell r="Q677">
            <v>1.5172000000000001</v>
          </cell>
        </row>
        <row r="678">
          <cell r="K678">
            <v>22.89</v>
          </cell>
          <cell r="Q678">
            <v>1.5319</v>
          </cell>
        </row>
        <row r="679">
          <cell r="K679">
            <v>22.74</v>
          </cell>
          <cell r="Q679">
            <v>1.5219</v>
          </cell>
        </row>
        <row r="680">
          <cell r="K680">
            <v>23.09</v>
          </cell>
          <cell r="Q680">
            <v>1.5452999999999999</v>
          </cell>
        </row>
        <row r="681">
          <cell r="K681">
            <v>23.14</v>
          </cell>
          <cell r="Q681">
            <v>1.5487</v>
          </cell>
        </row>
        <row r="682">
          <cell r="K682">
            <v>22.95</v>
          </cell>
          <cell r="Q682">
            <v>1.536</v>
          </cell>
        </row>
        <row r="683">
          <cell r="K683">
            <v>23.65</v>
          </cell>
          <cell r="Q683">
            <v>1.5828</v>
          </cell>
        </row>
        <row r="684">
          <cell r="K684">
            <v>24.77</v>
          </cell>
          <cell r="Q684">
            <v>1.6577999999999999</v>
          </cell>
        </row>
        <row r="685">
          <cell r="K685">
            <v>24.6</v>
          </cell>
          <cell r="Q685">
            <v>1.6464000000000001</v>
          </cell>
        </row>
        <row r="686">
          <cell r="K686">
            <v>24.7</v>
          </cell>
          <cell r="Q686">
            <v>1.6531</v>
          </cell>
        </row>
        <row r="687">
          <cell r="K687">
            <v>24.62</v>
          </cell>
          <cell r="Q687">
            <v>1.6476999999999999</v>
          </cell>
        </row>
        <row r="688">
          <cell r="K688">
            <v>26.39</v>
          </cell>
          <cell r="Q688">
            <v>1.7662</v>
          </cell>
        </row>
        <row r="689">
          <cell r="K689">
            <v>27.71</v>
          </cell>
          <cell r="Q689">
            <v>1.8545</v>
          </cell>
        </row>
        <row r="690">
          <cell r="K690">
            <v>27.65</v>
          </cell>
          <cell r="Q690">
            <v>1.8505</v>
          </cell>
        </row>
        <row r="691">
          <cell r="K691">
            <v>27.42</v>
          </cell>
          <cell r="Q691">
            <v>1.8351</v>
          </cell>
        </row>
        <row r="692">
          <cell r="K692">
            <v>27.21</v>
          </cell>
          <cell r="Q692">
            <v>1.8210999999999999</v>
          </cell>
        </row>
        <row r="693">
          <cell r="K693">
            <v>26.93</v>
          </cell>
          <cell r="Q693">
            <v>1.8023</v>
          </cell>
        </row>
        <row r="694">
          <cell r="K694">
            <v>27.22</v>
          </cell>
          <cell r="Q694">
            <v>1.8217000000000001</v>
          </cell>
        </row>
        <row r="695">
          <cell r="K695">
            <v>27.66</v>
          </cell>
          <cell r="Q695">
            <v>1.8512</v>
          </cell>
        </row>
        <row r="696">
          <cell r="K696">
            <v>27.98</v>
          </cell>
          <cell r="Q696">
            <v>1.8726</v>
          </cell>
        </row>
        <row r="697">
          <cell r="K697">
            <v>27.18</v>
          </cell>
          <cell r="Q697">
            <v>1.8190999999999999</v>
          </cell>
        </row>
        <row r="698">
          <cell r="K698">
            <v>33.659999999999997</v>
          </cell>
          <cell r="Q698">
            <v>2.2526999999999999</v>
          </cell>
        </row>
        <row r="699">
          <cell r="K699">
            <v>31.64</v>
          </cell>
          <cell r="Q699">
            <v>2.1175000000000002</v>
          </cell>
        </row>
        <row r="700">
          <cell r="K700">
            <v>32.31</v>
          </cell>
          <cell r="Q700">
            <v>2.1623999999999999</v>
          </cell>
        </row>
        <row r="701">
          <cell r="K701">
            <v>32.89</v>
          </cell>
          <cell r="Q701">
            <v>2.2012</v>
          </cell>
        </row>
        <row r="702">
          <cell r="K702">
            <v>32.450000000000003</v>
          </cell>
          <cell r="Q702">
            <v>2.1718000000000002</v>
          </cell>
        </row>
        <row r="703">
          <cell r="K703">
            <v>31.27</v>
          </cell>
          <cell r="Q703">
            <v>2.0928</v>
          </cell>
        </row>
        <row r="704">
          <cell r="K704">
            <v>30.76</v>
          </cell>
          <cell r="Q704">
            <v>2.0587</v>
          </cell>
        </row>
        <row r="705">
          <cell r="K705">
            <v>28.72</v>
          </cell>
          <cell r="Q705">
            <v>1.9220999999999999</v>
          </cell>
        </row>
        <row r="706">
          <cell r="K706">
            <v>27.95</v>
          </cell>
          <cell r="Q706">
            <v>1.8706</v>
          </cell>
        </row>
        <row r="707">
          <cell r="K707">
            <v>29.04</v>
          </cell>
          <cell r="Q707">
            <v>1.9435</v>
          </cell>
        </row>
        <row r="708">
          <cell r="K708">
            <v>29.25</v>
          </cell>
          <cell r="Q708">
            <v>1.9576</v>
          </cell>
        </row>
        <row r="709">
          <cell r="K709">
            <v>29.47</v>
          </cell>
          <cell r="Q709">
            <v>1.9722999999999999</v>
          </cell>
        </row>
        <row r="710">
          <cell r="K710">
            <v>29.78</v>
          </cell>
          <cell r="Q710">
            <v>1.9931000000000001</v>
          </cell>
        </row>
        <row r="711">
          <cell r="K711">
            <v>29.88</v>
          </cell>
          <cell r="Q711">
            <v>1.9998</v>
          </cell>
        </row>
        <row r="712">
          <cell r="K712">
            <v>30.45</v>
          </cell>
          <cell r="Q712">
            <v>2.0379</v>
          </cell>
        </row>
        <row r="713">
          <cell r="K713">
            <v>31.84</v>
          </cell>
          <cell r="Q713">
            <v>2.1309</v>
          </cell>
        </row>
        <row r="714">
          <cell r="K714">
            <v>32.24</v>
          </cell>
          <cell r="Q714">
            <v>2.1577000000000002</v>
          </cell>
        </row>
        <row r="715">
          <cell r="K715">
            <v>32.32</v>
          </cell>
          <cell r="Q715">
            <v>2.1631</v>
          </cell>
        </row>
        <row r="716">
          <cell r="K716">
            <v>32.869999999999997</v>
          </cell>
          <cell r="Q716">
            <v>2.1999</v>
          </cell>
        </row>
        <row r="717">
          <cell r="K717">
            <v>31.76</v>
          </cell>
          <cell r="Q717">
            <v>2.1255999999999999</v>
          </cell>
        </row>
        <row r="718">
          <cell r="K718">
            <v>31.86</v>
          </cell>
          <cell r="Q718">
            <v>2.1322999999999999</v>
          </cell>
        </row>
        <row r="719">
          <cell r="K719">
            <v>31.55</v>
          </cell>
          <cell r="Q719">
            <v>2.1114999999999999</v>
          </cell>
        </row>
        <row r="720">
          <cell r="K720">
            <v>32.86</v>
          </cell>
          <cell r="Q720">
            <v>2.1991999999999998</v>
          </cell>
        </row>
        <row r="721">
          <cell r="K721">
            <v>33.909999999999997</v>
          </cell>
          <cell r="Q721">
            <v>2.2694999999999999</v>
          </cell>
        </row>
        <row r="722">
          <cell r="K722">
            <v>35.979999999999997</v>
          </cell>
          <cell r="Q722">
            <v>2.4079999999999999</v>
          </cell>
        </row>
        <row r="723">
          <cell r="K723">
            <v>36.06</v>
          </cell>
          <cell r="Q723">
            <v>2.4134000000000002</v>
          </cell>
        </row>
        <row r="724">
          <cell r="K724">
            <v>36.18</v>
          </cell>
          <cell r="Q724">
            <v>2.4214000000000002</v>
          </cell>
        </row>
        <row r="725">
          <cell r="K725">
            <v>36.81</v>
          </cell>
          <cell r="Q725">
            <v>2.4636</v>
          </cell>
        </row>
        <row r="726">
          <cell r="K726">
            <v>36.82</v>
          </cell>
          <cell r="Q726">
            <v>2.4641999999999999</v>
          </cell>
        </row>
        <row r="727">
          <cell r="K727">
            <v>37.229999999999997</v>
          </cell>
          <cell r="Q727">
            <v>2.4916999999999998</v>
          </cell>
        </row>
        <row r="728">
          <cell r="K728">
            <v>36.82</v>
          </cell>
          <cell r="Q728">
            <v>2.4641999999999999</v>
          </cell>
        </row>
        <row r="729">
          <cell r="K729">
            <v>36.659999999999997</v>
          </cell>
          <cell r="Q729">
            <v>2.4535</v>
          </cell>
        </row>
        <row r="730">
          <cell r="K730">
            <v>36.799999999999997</v>
          </cell>
          <cell r="Q730">
            <v>2.4628999999999999</v>
          </cell>
        </row>
        <row r="731">
          <cell r="K731">
            <v>37.229999999999997</v>
          </cell>
          <cell r="Q731">
            <v>2.4916999999999998</v>
          </cell>
        </row>
        <row r="732">
          <cell r="K732">
            <v>36.39</v>
          </cell>
          <cell r="Q732">
            <v>2.4354</v>
          </cell>
        </row>
        <row r="733">
          <cell r="K733">
            <v>35.17</v>
          </cell>
          <cell r="Q733">
            <v>2.3538000000000001</v>
          </cell>
        </row>
        <row r="734">
          <cell r="K734">
            <v>35.270000000000003</v>
          </cell>
          <cell r="Q734">
            <v>2.3605</v>
          </cell>
        </row>
        <row r="735">
          <cell r="K735">
            <v>36.85</v>
          </cell>
          <cell r="Q735">
            <v>2.4662000000000002</v>
          </cell>
        </row>
        <row r="736">
          <cell r="K736">
            <v>37.57</v>
          </cell>
          <cell r="Q736">
            <v>2.5144000000000002</v>
          </cell>
        </row>
        <row r="737">
          <cell r="K737">
            <v>37.74</v>
          </cell>
          <cell r="Q737">
            <v>2.5815999999999999</v>
          </cell>
        </row>
        <row r="738">
          <cell r="K738">
            <v>36.04</v>
          </cell>
          <cell r="Q738">
            <v>2.4653</v>
          </cell>
        </row>
        <row r="739">
          <cell r="K739">
            <v>34.99</v>
          </cell>
          <cell r="Q739">
            <v>2.3934000000000002</v>
          </cell>
        </row>
        <row r="740">
          <cell r="K740">
            <v>35.869999999999997</v>
          </cell>
          <cell r="Q740">
            <v>2.4535999999999998</v>
          </cell>
        </row>
        <row r="741">
          <cell r="K741">
            <v>36.81</v>
          </cell>
          <cell r="Q741">
            <v>2.5179</v>
          </cell>
        </row>
        <row r="742">
          <cell r="K742">
            <v>37.11</v>
          </cell>
          <cell r="Q742">
            <v>2.5385</v>
          </cell>
        </row>
        <row r="743">
          <cell r="K743">
            <v>37.369999999999997</v>
          </cell>
          <cell r="Q743">
            <v>2.5562</v>
          </cell>
        </row>
        <row r="744">
          <cell r="K744">
            <v>37.64</v>
          </cell>
          <cell r="Q744">
            <v>2.5747</v>
          </cell>
        </row>
        <row r="745">
          <cell r="K745">
            <v>38.43</v>
          </cell>
          <cell r="Q745">
            <v>2.6286999999999998</v>
          </cell>
        </row>
        <row r="746">
          <cell r="K746">
            <v>38.42</v>
          </cell>
          <cell r="Q746">
            <v>2.6280999999999999</v>
          </cell>
        </row>
        <row r="747">
          <cell r="K747">
            <v>39.58</v>
          </cell>
          <cell r="Q747">
            <v>2.7073999999999998</v>
          </cell>
        </row>
        <row r="748">
          <cell r="K748">
            <v>39.28</v>
          </cell>
          <cell r="Q748">
            <v>2.6869000000000001</v>
          </cell>
        </row>
        <row r="749">
          <cell r="K749">
            <v>37.54</v>
          </cell>
          <cell r="Q749">
            <v>2.5678999999999998</v>
          </cell>
        </row>
        <row r="750">
          <cell r="K750">
            <v>38.840000000000003</v>
          </cell>
          <cell r="Q750">
            <v>2.6568000000000001</v>
          </cell>
        </row>
        <row r="751">
          <cell r="K751">
            <v>38.17</v>
          </cell>
          <cell r="Q751">
            <v>2.6110000000000002</v>
          </cell>
        </row>
        <row r="752">
          <cell r="K752">
            <v>38.659999999999997</v>
          </cell>
          <cell r="Q752">
            <v>2.6444999999999999</v>
          </cell>
        </row>
        <row r="753">
          <cell r="K753">
            <v>38.979999999999997</v>
          </cell>
          <cell r="Q753">
            <v>2.6663999999999999</v>
          </cell>
        </row>
        <row r="754">
          <cell r="K754">
            <v>37.92</v>
          </cell>
          <cell r="Q754">
            <v>2.5939000000000001</v>
          </cell>
        </row>
        <row r="755">
          <cell r="K755">
            <v>38.340000000000003</v>
          </cell>
          <cell r="Q755">
            <v>2.6225999999999998</v>
          </cell>
        </row>
        <row r="756">
          <cell r="K756">
            <v>37.78</v>
          </cell>
          <cell r="Q756">
            <v>2.5842999999999998</v>
          </cell>
        </row>
        <row r="757">
          <cell r="K757">
            <v>31.59</v>
          </cell>
          <cell r="Q757">
            <v>2.1608999999999998</v>
          </cell>
        </row>
        <row r="758">
          <cell r="K758">
            <v>30.85</v>
          </cell>
          <cell r="Q758">
            <v>2.1101999999999999</v>
          </cell>
        </row>
        <row r="759">
          <cell r="K759">
            <v>30.26</v>
          </cell>
          <cell r="Q759">
            <v>2.0699000000000001</v>
          </cell>
        </row>
        <row r="760">
          <cell r="K760">
            <v>30.46</v>
          </cell>
          <cell r="Q760">
            <v>2.0836000000000001</v>
          </cell>
        </row>
        <row r="761">
          <cell r="K761">
            <v>31.41</v>
          </cell>
          <cell r="Q761">
            <v>2.1486000000000001</v>
          </cell>
        </row>
        <row r="762">
          <cell r="K762">
            <v>26.84</v>
          </cell>
          <cell r="Q762">
            <v>1.8360000000000001</v>
          </cell>
        </row>
        <row r="763">
          <cell r="K763">
            <v>28.14</v>
          </cell>
          <cell r="Q763">
            <v>1.9249000000000001</v>
          </cell>
        </row>
        <row r="764">
          <cell r="K764">
            <v>28.43</v>
          </cell>
          <cell r="Q764">
            <v>1.9447000000000001</v>
          </cell>
        </row>
        <row r="765">
          <cell r="K765">
            <v>28.12</v>
          </cell>
          <cell r="Q765">
            <v>1.9235</v>
          </cell>
        </row>
        <row r="766">
          <cell r="K766">
            <v>28.83</v>
          </cell>
          <cell r="Q766">
            <v>1.9721</v>
          </cell>
        </row>
        <row r="767">
          <cell r="K767">
            <v>29.51</v>
          </cell>
          <cell r="Q767">
            <v>2.0186000000000002</v>
          </cell>
        </row>
        <row r="768">
          <cell r="K768">
            <v>29.91</v>
          </cell>
          <cell r="Q768">
            <v>2.0459999999999998</v>
          </cell>
        </row>
        <row r="769">
          <cell r="K769">
            <v>30.37</v>
          </cell>
          <cell r="Q769">
            <v>2.0773999999999999</v>
          </cell>
        </row>
        <row r="770">
          <cell r="K770">
            <v>31.8</v>
          </cell>
          <cell r="Q770">
            <v>2.1751999999999998</v>
          </cell>
        </row>
        <row r="771">
          <cell r="K771">
            <v>32.33</v>
          </cell>
          <cell r="Q771">
            <v>2.2115</v>
          </cell>
        </row>
        <row r="772">
          <cell r="K772">
            <v>32.479999999999997</v>
          </cell>
          <cell r="Q772">
            <v>2.2216999999999998</v>
          </cell>
        </row>
        <row r="773">
          <cell r="K773">
            <v>31.5</v>
          </cell>
          <cell r="Q773">
            <v>2.1547000000000001</v>
          </cell>
        </row>
        <row r="774">
          <cell r="K774">
            <v>30.86</v>
          </cell>
          <cell r="Q774">
            <v>2.1109</v>
          </cell>
        </row>
        <row r="775">
          <cell r="K775">
            <v>31.74</v>
          </cell>
          <cell r="Q775">
            <v>2.1711</v>
          </cell>
        </row>
        <row r="776">
          <cell r="K776">
            <v>31.62</v>
          </cell>
          <cell r="Q776">
            <v>2.1629</v>
          </cell>
        </row>
        <row r="777">
          <cell r="K777">
            <v>31.83</v>
          </cell>
          <cell r="Q777">
            <v>2.1772999999999998</v>
          </cell>
        </row>
        <row r="778">
          <cell r="K778">
            <v>31.01</v>
          </cell>
          <cell r="Q778">
            <v>2.1212</v>
          </cell>
        </row>
        <row r="779">
          <cell r="K779">
            <v>29.88</v>
          </cell>
          <cell r="Q779">
            <v>2.0438999999999998</v>
          </cell>
        </row>
        <row r="780">
          <cell r="K780">
            <v>29.62</v>
          </cell>
          <cell r="Q780">
            <v>2.0261</v>
          </cell>
        </row>
        <row r="781">
          <cell r="K781">
            <v>29.98</v>
          </cell>
          <cell r="Q781">
            <v>2.0507</v>
          </cell>
        </row>
        <row r="782">
          <cell r="K782">
            <v>30.4</v>
          </cell>
          <cell r="Q782">
            <v>2.0794999999999999</v>
          </cell>
        </row>
        <row r="783">
          <cell r="K783">
            <v>30.73</v>
          </cell>
          <cell r="Q783">
            <v>2.1019999999999999</v>
          </cell>
        </row>
        <row r="784">
          <cell r="K784">
            <v>30.2</v>
          </cell>
          <cell r="Q784">
            <v>2.0657999999999999</v>
          </cell>
        </row>
        <row r="785">
          <cell r="K785">
            <v>30.03</v>
          </cell>
          <cell r="Q785">
            <v>2.0541999999999998</v>
          </cell>
        </row>
        <row r="786">
          <cell r="K786">
            <v>31.33</v>
          </cell>
          <cell r="Q786">
            <v>2.1431</v>
          </cell>
        </row>
        <row r="787">
          <cell r="K787">
            <v>30.71</v>
          </cell>
          <cell r="Q787">
            <v>2.1006999999999998</v>
          </cell>
        </row>
        <row r="788">
          <cell r="K788">
            <v>30.45</v>
          </cell>
          <cell r="Q788">
            <v>2.0829</v>
          </cell>
        </row>
        <row r="789">
          <cell r="K789">
            <v>30.7</v>
          </cell>
          <cell r="Q789">
            <v>2.1</v>
          </cell>
        </row>
        <row r="790">
          <cell r="K790">
            <v>30.54</v>
          </cell>
          <cell r="Q790">
            <v>2.089</v>
          </cell>
        </row>
        <row r="791">
          <cell r="K791">
            <v>30.9</v>
          </cell>
          <cell r="Q791">
            <v>2.1137000000000001</v>
          </cell>
        </row>
        <row r="792">
          <cell r="K792">
            <v>31.36</v>
          </cell>
          <cell r="Q792">
            <v>2.1450999999999998</v>
          </cell>
        </row>
        <row r="793">
          <cell r="K793">
            <v>31.14</v>
          </cell>
          <cell r="Q793">
            <v>2.1301000000000001</v>
          </cell>
        </row>
        <row r="794">
          <cell r="K794">
            <v>30.7</v>
          </cell>
          <cell r="Q794">
            <v>2.1</v>
          </cell>
        </row>
        <row r="795">
          <cell r="K795">
            <v>30.26</v>
          </cell>
          <cell r="Q795">
            <v>2.0699000000000001</v>
          </cell>
        </row>
        <row r="796">
          <cell r="K796">
            <v>30.4</v>
          </cell>
          <cell r="Q796">
            <v>2.0794999999999999</v>
          </cell>
        </row>
        <row r="797">
          <cell r="K797">
            <v>30.98</v>
          </cell>
          <cell r="Q797">
            <v>2.1191</v>
          </cell>
        </row>
        <row r="798">
          <cell r="K798">
            <v>30.9</v>
          </cell>
          <cell r="Q798">
            <v>2.1137000000000001</v>
          </cell>
        </row>
        <row r="799">
          <cell r="K799">
            <v>31.15</v>
          </cell>
          <cell r="Q799">
            <v>2.1307999999999998</v>
          </cell>
        </row>
        <row r="800">
          <cell r="K800">
            <v>31.52</v>
          </cell>
          <cell r="Q800">
            <v>2.1560999999999999</v>
          </cell>
        </row>
        <row r="801">
          <cell r="K801">
            <v>30.7</v>
          </cell>
          <cell r="Q801">
            <v>2.0960999999999999</v>
          </cell>
        </row>
        <row r="802">
          <cell r="K802">
            <v>32.18</v>
          </cell>
          <cell r="Q802">
            <v>2.1972</v>
          </cell>
        </row>
        <row r="803">
          <cell r="K803">
            <v>32.26</v>
          </cell>
          <cell r="Q803">
            <v>2.2025999999999999</v>
          </cell>
        </row>
        <row r="804">
          <cell r="K804">
            <v>32.020000000000003</v>
          </cell>
          <cell r="Q804">
            <v>2.1863000000000001</v>
          </cell>
        </row>
        <row r="805">
          <cell r="K805">
            <v>32.17</v>
          </cell>
          <cell r="Q805">
            <v>2.1964999999999999</v>
          </cell>
        </row>
        <row r="806">
          <cell r="K806">
            <v>33.79</v>
          </cell>
          <cell r="Q806">
            <v>2.3071000000000002</v>
          </cell>
        </row>
        <row r="807">
          <cell r="K807">
            <v>34.29</v>
          </cell>
          <cell r="Q807">
            <v>2.3412000000000002</v>
          </cell>
        </row>
        <row r="808">
          <cell r="K808">
            <v>33.81</v>
          </cell>
          <cell r="Q808">
            <v>2.3085</v>
          </cell>
        </row>
        <row r="809">
          <cell r="K809">
            <v>34.67</v>
          </cell>
          <cell r="Q809">
            <v>2.3672</v>
          </cell>
        </row>
        <row r="810">
          <cell r="K810">
            <v>35.19</v>
          </cell>
          <cell r="Q810">
            <v>2.4026999999999998</v>
          </cell>
        </row>
        <row r="811">
          <cell r="K811">
            <v>35.130000000000003</v>
          </cell>
          <cell r="Q811">
            <v>2.3986000000000001</v>
          </cell>
        </row>
        <row r="812">
          <cell r="K812">
            <v>37.1</v>
          </cell>
          <cell r="Q812">
            <v>2.5331000000000001</v>
          </cell>
        </row>
        <row r="813">
          <cell r="K813">
            <v>36.15</v>
          </cell>
          <cell r="Q813">
            <v>2.4681999999999999</v>
          </cell>
        </row>
        <row r="814">
          <cell r="K814">
            <v>34.159999999999997</v>
          </cell>
          <cell r="Q814">
            <v>2.3323999999999998</v>
          </cell>
        </row>
        <row r="815">
          <cell r="K815">
            <v>33.42</v>
          </cell>
          <cell r="Q815">
            <v>2.2818000000000001</v>
          </cell>
        </row>
        <row r="816">
          <cell r="K816">
            <v>33.479999999999997</v>
          </cell>
          <cell r="Q816">
            <v>2.2858999999999998</v>
          </cell>
        </row>
        <row r="817">
          <cell r="K817">
            <v>33.15</v>
          </cell>
          <cell r="Q817">
            <v>2.2633999999999999</v>
          </cell>
        </row>
        <row r="818">
          <cell r="K818">
            <v>33.56</v>
          </cell>
          <cell r="Q818">
            <v>2.2913999999999999</v>
          </cell>
        </row>
        <row r="819">
          <cell r="K819">
            <v>32.81</v>
          </cell>
          <cell r="Q819">
            <v>2.2402000000000002</v>
          </cell>
        </row>
        <row r="820">
          <cell r="K820">
            <v>32.31</v>
          </cell>
          <cell r="Q820">
            <v>2.2061000000000002</v>
          </cell>
        </row>
        <row r="821">
          <cell r="K821">
            <v>32.53</v>
          </cell>
          <cell r="Q821">
            <v>2.2210999999999999</v>
          </cell>
        </row>
        <row r="822">
          <cell r="K822">
            <v>33.28</v>
          </cell>
          <cell r="Q822">
            <v>2.2723</v>
          </cell>
        </row>
        <row r="823">
          <cell r="K823">
            <v>33.07</v>
          </cell>
          <cell r="Q823">
            <v>2.258</v>
          </cell>
        </row>
        <row r="824">
          <cell r="K824">
            <v>32.22</v>
          </cell>
          <cell r="Q824">
            <v>2.1999</v>
          </cell>
        </row>
        <row r="825">
          <cell r="K825">
            <v>32.39</v>
          </cell>
          <cell r="Q825">
            <v>2.2115</v>
          </cell>
        </row>
        <row r="826">
          <cell r="K826">
            <v>31.9</v>
          </cell>
          <cell r="Q826">
            <v>2.1781000000000001</v>
          </cell>
        </row>
        <row r="827">
          <cell r="K827">
            <v>31.92</v>
          </cell>
          <cell r="Q827">
            <v>2.1793999999999998</v>
          </cell>
        </row>
        <row r="828">
          <cell r="K828">
            <v>31.9</v>
          </cell>
          <cell r="Q828">
            <v>2.1781000000000001</v>
          </cell>
        </row>
        <row r="829">
          <cell r="K829">
            <v>32.42</v>
          </cell>
          <cell r="Q829">
            <v>2.2136</v>
          </cell>
        </row>
        <row r="830">
          <cell r="K830">
            <v>31.95</v>
          </cell>
          <cell r="Q830">
            <v>2.1815000000000002</v>
          </cell>
        </row>
        <row r="831">
          <cell r="K831">
            <v>32.79</v>
          </cell>
          <cell r="Q831">
            <v>2.2387999999999999</v>
          </cell>
        </row>
        <row r="832">
          <cell r="K832">
            <v>33</v>
          </cell>
          <cell r="Q832">
            <v>2.2532000000000001</v>
          </cell>
        </row>
        <row r="833">
          <cell r="K833">
            <v>33.79</v>
          </cell>
          <cell r="Q833">
            <v>2.3071000000000002</v>
          </cell>
        </row>
        <row r="834">
          <cell r="K834">
            <v>33.72</v>
          </cell>
          <cell r="Q834">
            <v>2.3022999999999998</v>
          </cell>
        </row>
        <row r="835">
          <cell r="K835">
            <v>34.92</v>
          </cell>
          <cell r="Q835">
            <v>2.3843000000000001</v>
          </cell>
        </row>
        <row r="836">
          <cell r="K836">
            <v>34.450000000000003</v>
          </cell>
          <cell r="Q836">
            <v>2.3521999999999998</v>
          </cell>
        </row>
        <row r="837">
          <cell r="K837">
            <v>32.450000000000003</v>
          </cell>
          <cell r="Q837">
            <v>2.2155999999999998</v>
          </cell>
        </row>
        <row r="838">
          <cell r="K838">
            <v>31.92</v>
          </cell>
          <cell r="Q838">
            <v>2.1793999999999998</v>
          </cell>
        </row>
        <row r="839">
          <cell r="K839">
            <v>31.95</v>
          </cell>
          <cell r="Q839">
            <v>2.1815000000000002</v>
          </cell>
        </row>
        <row r="840">
          <cell r="K840">
            <v>32.47</v>
          </cell>
          <cell r="Q840">
            <v>2.2170000000000001</v>
          </cell>
        </row>
        <row r="841">
          <cell r="K841">
            <v>32.99</v>
          </cell>
          <cell r="Q841">
            <v>2.2524999999999999</v>
          </cell>
        </row>
        <row r="842">
          <cell r="K842">
            <v>33.82</v>
          </cell>
          <cell r="Q842">
            <v>2.3092000000000001</v>
          </cell>
        </row>
        <row r="843">
          <cell r="K843">
            <v>33.86</v>
          </cell>
          <cell r="Q843">
            <v>2.3119000000000001</v>
          </cell>
        </row>
        <row r="844">
          <cell r="K844">
            <v>34.68</v>
          </cell>
          <cell r="Q844">
            <v>2.3679000000000001</v>
          </cell>
        </row>
        <row r="845">
          <cell r="K845">
            <v>35.11</v>
          </cell>
          <cell r="Q845">
            <v>2.3972000000000002</v>
          </cell>
        </row>
        <row r="846">
          <cell r="K846">
            <v>35.380000000000003</v>
          </cell>
          <cell r="Q846">
            <v>2.4157000000000002</v>
          </cell>
        </row>
        <row r="847">
          <cell r="K847">
            <v>35.700000000000003</v>
          </cell>
          <cell r="Q847">
            <v>2.4375</v>
          </cell>
        </row>
        <row r="848">
          <cell r="K848">
            <v>35.909999999999997</v>
          </cell>
          <cell r="Q848">
            <v>2.4519000000000002</v>
          </cell>
        </row>
        <row r="849">
          <cell r="K849">
            <v>35.909999999999997</v>
          </cell>
          <cell r="Q849">
            <v>2.4519000000000002</v>
          </cell>
        </row>
        <row r="850">
          <cell r="K850">
            <v>35.590000000000003</v>
          </cell>
          <cell r="Q850">
            <v>2.4300000000000002</v>
          </cell>
        </row>
        <row r="851">
          <cell r="K851">
            <v>35.299999999999997</v>
          </cell>
          <cell r="Q851">
            <v>2.4102000000000001</v>
          </cell>
        </row>
        <row r="852">
          <cell r="K852">
            <v>37.270000000000003</v>
          </cell>
          <cell r="Q852">
            <v>2.5447000000000002</v>
          </cell>
        </row>
        <row r="853">
          <cell r="K853">
            <v>36.74</v>
          </cell>
          <cell r="Q853">
            <v>2.5085000000000002</v>
          </cell>
        </row>
        <row r="854">
          <cell r="K854">
            <v>36.130000000000003</v>
          </cell>
          <cell r="Q854">
            <v>2.4668999999999999</v>
          </cell>
        </row>
        <row r="855">
          <cell r="K855">
            <v>36.229999999999997</v>
          </cell>
          <cell r="Q855">
            <v>2.4737</v>
          </cell>
        </row>
        <row r="856">
          <cell r="K856">
            <v>37.24</v>
          </cell>
          <cell r="Q856">
            <v>2.5427</v>
          </cell>
        </row>
        <row r="857">
          <cell r="K857">
            <v>38.049999999999997</v>
          </cell>
          <cell r="Q857">
            <v>2.5979999999999999</v>
          </cell>
        </row>
        <row r="858">
          <cell r="K858">
            <v>39.020000000000003</v>
          </cell>
          <cell r="Q858">
            <v>2.6642000000000001</v>
          </cell>
        </row>
        <row r="859">
          <cell r="K859">
            <v>39.94</v>
          </cell>
          <cell r="Q859">
            <v>2.7269999999999999</v>
          </cell>
        </row>
        <row r="860">
          <cell r="K860">
            <v>39.14</v>
          </cell>
          <cell r="Q860">
            <v>2.6724000000000001</v>
          </cell>
        </row>
        <row r="861">
          <cell r="K861">
            <v>38.1</v>
          </cell>
          <cell r="Q861">
            <v>2.6013999999999999</v>
          </cell>
        </row>
        <row r="862">
          <cell r="K862">
            <v>38.630000000000003</v>
          </cell>
          <cell r="Q862">
            <v>2.6438000000000001</v>
          </cell>
        </row>
        <row r="863">
          <cell r="K863">
            <v>37.99</v>
          </cell>
          <cell r="Q863">
            <v>2.6</v>
          </cell>
        </row>
        <row r="864">
          <cell r="K864">
            <v>37.89</v>
          </cell>
          <cell r="Q864">
            <v>2.5931999999999999</v>
          </cell>
        </row>
        <row r="865">
          <cell r="K865">
            <v>38.58</v>
          </cell>
          <cell r="Q865">
            <v>2.6404000000000001</v>
          </cell>
        </row>
        <row r="866">
          <cell r="K866">
            <v>38.64</v>
          </cell>
          <cell r="Q866">
            <v>2.6444999999999999</v>
          </cell>
        </row>
        <row r="867">
          <cell r="K867">
            <v>38.14</v>
          </cell>
          <cell r="Q867">
            <v>2.6103000000000001</v>
          </cell>
        </row>
        <row r="868">
          <cell r="K868">
            <v>38.119999999999997</v>
          </cell>
          <cell r="Q868">
            <v>2.6089000000000002</v>
          </cell>
        </row>
        <row r="869">
          <cell r="K869">
            <v>37.61</v>
          </cell>
          <cell r="Q869">
            <v>2.5739999999999998</v>
          </cell>
        </row>
        <row r="870">
          <cell r="K870">
            <v>36.39</v>
          </cell>
          <cell r="Q870">
            <v>2.4904999999999999</v>
          </cell>
        </row>
        <row r="871">
          <cell r="K871">
            <v>37.119999999999997</v>
          </cell>
          <cell r="Q871">
            <v>2.5405000000000002</v>
          </cell>
        </row>
        <row r="872">
          <cell r="K872">
            <v>37.19</v>
          </cell>
          <cell r="Q872">
            <v>2.5453000000000001</v>
          </cell>
        </row>
        <row r="873">
          <cell r="K873">
            <v>36.119999999999997</v>
          </cell>
          <cell r="Q873">
            <v>2.472</v>
          </cell>
        </row>
        <row r="874">
          <cell r="K874">
            <v>36.65</v>
          </cell>
          <cell r="Q874">
            <v>2.5083000000000002</v>
          </cell>
        </row>
        <row r="875">
          <cell r="K875">
            <v>36.71</v>
          </cell>
          <cell r="Q875">
            <v>2.5124</v>
          </cell>
        </row>
        <row r="876">
          <cell r="K876">
            <v>36.89</v>
          </cell>
          <cell r="Q876">
            <v>2.5247000000000002</v>
          </cell>
        </row>
        <row r="877">
          <cell r="K877">
            <v>37.53</v>
          </cell>
          <cell r="Q877">
            <v>2.5684999999999998</v>
          </cell>
        </row>
        <row r="878">
          <cell r="K878">
            <v>37.520000000000003</v>
          </cell>
          <cell r="Q878">
            <v>2.5678999999999998</v>
          </cell>
        </row>
        <row r="879">
          <cell r="K879">
            <v>37.700000000000003</v>
          </cell>
          <cell r="Q879">
            <v>2.5802</v>
          </cell>
        </row>
        <row r="880">
          <cell r="K880">
            <v>38.15</v>
          </cell>
          <cell r="Q880">
            <v>2.6110000000000002</v>
          </cell>
        </row>
        <row r="881">
          <cell r="K881">
            <v>38.25</v>
          </cell>
          <cell r="Q881">
            <v>2.6177999999999999</v>
          </cell>
        </row>
        <row r="882">
          <cell r="K882">
            <v>38.74</v>
          </cell>
          <cell r="Q882">
            <v>2.6514000000000002</v>
          </cell>
        </row>
        <row r="883">
          <cell r="K883">
            <v>37.380000000000003</v>
          </cell>
          <cell r="Q883">
            <v>2.5583</v>
          </cell>
        </row>
        <row r="884">
          <cell r="K884">
            <v>38.979999999999997</v>
          </cell>
          <cell r="Q884">
            <v>2.6678000000000002</v>
          </cell>
        </row>
        <row r="885">
          <cell r="K885">
            <v>37.479999999999997</v>
          </cell>
          <cell r="Q885">
            <v>2.5651000000000002</v>
          </cell>
        </row>
        <row r="886">
          <cell r="K886">
            <v>34.19</v>
          </cell>
          <cell r="Q886">
            <v>2.34</v>
          </cell>
        </row>
        <row r="887">
          <cell r="K887">
            <v>33.49</v>
          </cell>
          <cell r="Q887">
            <v>2.2919999999999998</v>
          </cell>
        </row>
        <row r="888">
          <cell r="K888">
            <v>34.26</v>
          </cell>
          <cell r="Q888">
            <v>2.3447</v>
          </cell>
        </row>
        <row r="889">
          <cell r="K889">
            <v>35.6</v>
          </cell>
          <cell r="Q889">
            <v>2.4365000000000001</v>
          </cell>
        </row>
        <row r="890">
          <cell r="K890">
            <v>34.173999999999999</v>
          </cell>
          <cell r="Q890">
            <v>2.3389000000000002</v>
          </cell>
        </row>
        <row r="891">
          <cell r="K891">
            <v>33.94</v>
          </cell>
          <cell r="Q891">
            <v>2.3228</v>
          </cell>
        </row>
        <row r="892">
          <cell r="K892">
            <v>32.909999999999997</v>
          </cell>
          <cell r="Q892">
            <v>2.2524000000000002</v>
          </cell>
        </row>
        <row r="893">
          <cell r="K893">
            <v>33.53</v>
          </cell>
          <cell r="Q893">
            <v>2.2948</v>
          </cell>
        </row>
        <row r="894">
          <cell r="K894">
            <v>34.01</v>
          </cell>
          <cell r="Q894">
            <v>2.3275999999999999</v>
          </cell>
        </row>
        <row r="895">
          <cell r="K895">
            <v>33.340000000000003</v>
          </cell>
          <cell r="Q895">
            <v>2.2818000000000001</v>
          </cell>
        </row>
        <row r="896">
          <cell r="K896">
            <v>34.26</v>
          </cell>
          <cell r="Q896">
            <v>2.3447</v>
          </cell>
        </row>
        <row r="897">
          <cell r="K897">
            <v>33.44</v>
          </cell>
          <cell r="Q897">
            <v>2.2886000000000002</v>
          </cell>
        </row>
        <row r="898">
          <cell r="K898">
            <v>33.53</v>
          </cell>
          <cell r="Q898">
            <v>2.2948</v>
          </cell>
        </row>
        <row r="899">
          <cell r="K899">
            <v>33.1</v>
          </cell>
          <cell r="Q899">
            <v>2.2654000000000001</v>
          </cell>
        </row>
        <row r="900">
          <cell r="K900">
            <v>33</v>
          </cell>
          <cell r="Q900">
            <v>2.2585000000000002</v>
          </cell>
        </row>
        <row r="901">
          <cell r="K901">
            <v>31.82</v>
          </cell>
          <cell r="Q901">
            <v>2.1778</v>
          </cell>
        </row>
        <row r="902">
          <cell r="K902">
            <v>33.1</v>
          </cell>
          <cell r="Q902">
            <v>2.2654000000000001</v>
          </cell>
        </row>
        <row r="903">
          <cell r="K903">
            <v>33.58</v>
          </cell>
          <cell r="Q903">
            <v>2.2982</v>
          </cell>
        </row>
        <row r="904">
          <cell r="K904">
            <v>32.07</v>
          </cell>
          <cell r="Q904">
            <v>2.1949000000000001</v>
          </cell>
        </row>
        <row r="905">
          <cell r="K905">
            <v>33.1</v>
          </cell>
          <cell r="Q905">
            <v>2.2654000000000001</v>
          </cell>
        </row>
        <row r="906">
          <cell r="K906">
            <v>32.78</v>
          </cell>
          <cell r="Q906">
            <v>2.2435</v>
          </cell>
        </row>
        <row r="907">
          <cell r="K907">
            <v>32</v>
          </cell>
          <cell r="Q907">
            <v>2.1901000000000002</v>
          </cell>
        </row>
        <row r="908">
          <cell r="K908">
            <v>31.22</v>
          </cell>
          <cell r="Q908">
            <v>2.1366999999999998</v>
          </cell>
        </row>
        <row r="909">
          <cell r="K909">
            <v>32.33</v>
          </cell>
          <cell r="Q909">
            <v>2.2126999999999999</v>
          </cell>
        </row>
        <row r="910">
          <cell r="K910">
            <v>32.14</v>
          </cell>
          <cell r="Q910">
            <v>2.1997</v>
          </cell>
        </row>
        <row r="911">
          <cell r="K911">
            <v>33.159999999999997</v>
          </cell>
          <cell r="Q911">
            <v>2.2694999999999999</v>
          </cell>
        </row>
        <row r="912">
          <cell r="K912">
            <v>34.299999999999997</v>
          </cell>
          <cell r="Q912">
            <v>2.3475000000000001</v>
          </cell>
        </row>
        <row r="913">
          <cell r="K913">
            <v>32.56</v>
          </cell>
          <cell r="Q913">
            <v>2.2284000000000002</v>
          </cell>
        </row>
        <row r="914">
          <cell r="K914">
            <v>33.18</v>
          </cell>
          <cell r="Q914">
            <v>2.2707999999999999</v>
          </cell>
        </row>
        <row r="915">
          <cell r="K915">
            <v>32.67</v>
          </cell>
          <cell r="Q915">
            <v>2.2359</v>
          </cell>
        </row>
        <row r="916">
          <cell r="K916">
            <v>32.25</v>
          </cell>
          <cell r="Q916">
            <v>2.2071999999999998</v>
          </cell>
        </row>
        <row r="917">
          <cell r="K917">
            <v>31.97</v>
          </cell>
          <cell r="Q917">
            <v>2.1880000000000002</v>
          </cell>
        </row>
        <row r="918">
          <cell r="K918">
            <v>32.03</v>
          </cell>
          <cell r="Q918">
            <v>2.1920999999999999</v>
          </cell>
        </row>
        <row r="919">
          <cell r="K919">
            <v>31.95</v>
          </cell>
          <cell r="Q919">
            <v>2.1867000000000001</v>
          </cell>
        </row>
        <row r="920">
          <cell r="K920">
            <v>32.1</v>
          </cell>
          <cell r="Q920">
            <v>2.1968999999999999</v>
          </cell>
        </row>
        <row r="921">
          <cell r="K921">
            <v>31.86</v>
          </cell>
          <cell r="Q921">
            <v>2.1804999999999999</v>
          </cell>
        </row>
        <row r="922">
          <cell r="K922">
            <v>32.020000000000003</v>
          </cell>
          <cell r="Q922">
            <v>2.1913999999999998</v>
          </cell>
        </row>
        <row r="923">
          <cell r="K923">
            <v>30.6</v>
          </cell>
          <cell r="Q923">
            <v>2.0943000000000001</v>
          </cell>
        </row>
        <row r="924">
          <cell r="K924">
            <v>29.26</v>
          </cell>
          <cell r="Q924">
            <v>2.0024999999999999</v>
          </cell>
        </row>
        <row r="925">
          <cell r="K925">
            <v>29.18</v>
          </cell>
          <cell r="Q925">
            <v>1.9555</v>
          </cell>
        </row>
        <row r="926">
          <cell r="K926">
            <v>29.8</v>
          </cell>
          <cell r="Q926">
            <v>1.9971000000000001</v>
          </cell>
        </row>
        <row r="927">
          <cell r="K927">
            <v>29.27</v>
          </cell>
          <cell r="Q927">
            <v>1.9616</v>
          </cell>
        </row>
        <row r="928">
          <cell r="K928">
            <v>28.94</v>
          </cell>
          <cell r="Q928">
            <v>1.9395</v>
          </cell>
        </row>
        <row r="929">
          <cell r="K929">
            <v>29.93</v>
          </cell>
          <cell r="Q929">
            <v>2.0057999999999998</v>
          </cell>
        </row>
        <row r="930">
          <cell r="K930">
            <v>30.3</v>
          </cell>
          <cell r="Q930">
            <v>2.0306000000000002</v>
          </cell>
        </row>
        <row r="931">
          <cell r="K931">
            <v>30.34</v>
          </cell>
          <cell r="Q931">
            <v>2.0333000000000001</v>
          </cell>
        </row>
        <row r="932">
          <cell r="K932">
            <v>29.33</v>
          </cell>
          <cell r="Q932">
            <v>1.9656</v>
          </cell>
        </row>
        <row r="933">
          <cell r="K933">
            <v>30.3</v>
          </cell>
          <cell r="Q933">
            <v>2.0306000000000002</v>
          </cell>
        </row>
        <row r="934">
          <cell r="K934">
            <v>30.24</v>
          </cell>
          <cell r="Q934">
            <v>2.0266000000000002</v>
          </cell>
        </row>
        <row r="935">
          <cell r="K935">
            <v>30.29</v>
          </cell>
          <cell r="Q935">
            <v>2.0299</v>
          </cell>
        </row>
        <row r="936">
          <cell r="K936">
            <v>29.66</v>
          </cell>
          <cell r="Q936">
            <v>1.9877</v>
          </cell>
        </row>
        <row r="937">
          <cell r="K937">
            <v>29.91</v>
          </cell>
          <cell r="Q937">
            <v>2.0045000000000002</v>
          </cell>
        </row>
        <row r="938">
          <cell r="K938">
            <v>30.11</v>
          </cell>
          <cell r="Q938">
            <v>2.0179</v>
          </cell>
        </row>
        <row r="939">
          <cell r="K939">
            <v>29.3</v>
          </cell>
          <cell r="Q939">
            <v>1.9636</v>
          </cell>
        </row>
        <row r="940">
          <cell r="K940">
            <v>30</v>
          </cell>
          <cell r="Q940">
            <v>2.0105</v>
          </cell>
        </row>
        <row r="941">
          <cell r="K941">
            <v>30.71</v>
          </cell>
          <cell r="Q941">
            <v>2.0581</v>
          </cell>
        </row>
        <row r="942">
          <cell r="K942">
            <v>30.73</v>
          </cell>
          <cell r="Q942">
            <v>2.0594000000000001</v>
          </cell>
        </row>
        <row r="943">
          <cell r="K943">
            <v>30.44</v>
          </cell>
          <cell r="Q943">
            <v>2.04</v>
          </cell>
        </row>
        <row r="944">
          <cell r="K944">
            <v>29.75</v>
          </cell>
          <cell r="Q944">
            <v>1.9937</v>
          </cell>
        </row>
        <row r="945">
          <cell r="K945">
            <v>28.55</v>
          </cell>
          <cell r="Q945">
            <v>1.9133</v>
          </cell>
        </row>
        <row r="946">
          <cell r="K946">
            <v>28.51</v>
          </cell>
          <cell r="Q946">
            <v>1.9106000000000001</v>
          </cell>
        </row>
        <row r="947">
          <cell r="K947">
            <v>29.22</v>
          </cell>
          <cell r="Q947">
            <v>1.9581999999999999</v>
          </cell>
        </row>
        <row r="948">
          <cell r="K948">
            <v>29.35</v>
          </cell>
          <cell r="Q948">
            <v>1.9669000000000001</v>
          </cell>
        </row>
        <row r="949">
          <cell r="K949">
            <v>29.02</v>
          </cell>
          <cell r="Q949">
            <v>1.9448000000000001</v>
          </cell>
        </row>
        <row r="950">
          <cell r="K950">
            <v>29.99</v>
          </cell>
          <cell r="Q950">
            <v>2.0097999999999998</v>
          </cell>
        </row>
        <row r="951">
          <cell r="K951">
            <v>30.24</v>
          </cell>
          <cell r="Q951">
            <v>2.0266000000000002</v>
          </cell>
        </row>
        <row r="952">
          <cell r="K952">
            <v>30.81</v>
          </cell>
          <cell r="Q952">
            <v>2.0648</v>
          </cell>
        </row>
        <row r="953">
          <cell r="K953">
            <v>29.59</v>
          </cell>
          <cell r="Q953">
            <v>1.9830000000000001</v>
          </cell>
        </row>
        <row r="954">
          <cell r="K954">
            <v>27.96</v>
          </cell>
          <cell r="Q954">
            <v>1.8737999999999999</v>
          </cell>
        </row>
        <row r="955">
          <cell r="K955">
            <v>28</v>
          </cell>
          <cell r="Q955">
            <v>1.8765000000000001</v>
          </cell>
        </row>
        <row r="956">
          <cell r="K956">
            <v>27.05</v>
          </cell>
          <cell r="Q956">
            <v>1.8128</v>
          </cell>
        </row>
        <row r="957">
          <cell r="K957">
            <v>26.84</v>
          </cell>
          <cell r="Q957">
            <v>1.7987</v>
          </cell>
        </row>
        <row r="958">
          <cell r="K958">
            <v>27.68</v>
          </cell>
          <cell r="Q958">
            <v>1.855</v>
          </cell>
        </row>
        <row r="959">
          <cell r="K959">
            <v>27.91</v>
          </cell>
          <cell r="Q959">
            <v>1.8704000000000001</v>
          </cell>
        </row>
        <row r="960">
          <cell r="K960">
            <v>27.41</v>
          </cell>
          <cell r="Q960">
            <v>1.8369</v>
          </cell>
        </row>
        <row r="961">
          <cell r="K961">
            <v>27.44</v>
          </cell>
          <cell r="Q961">
            <v>1.8389</v>
          </cell>
        </row>
        <row r="962">
          <cell r="K962">
            <v>27.11</v>
          </cell>
          <cell r="Q962">
            <v>1.8168</v>
          </cell>
        </row>
        <row r="963">
          <cell r="K963">
            <v>26.55</v>
          </cell>
          <cell r="Q963">
            <v>1.7793000000000001</v>
          </cell>
        </row>
        <row r="964">
          <cell r="K964">
            <v>27.33</v>
          </cell>
          <cell r="Q964">
            <v>1.8315999999999999</v>
          </cell>
        </row>
        <row r="965">
          <cell r="K965">
            <v>26.76</v>
          </cell>
          <cell r="Q965">
            <v>1.7934000000000001</v>
          </cell>
        </row>
        <row r="966">
          <cell r="K966">
            <v>27.12</v>
          </cell>
          <cell r="Q966">
            <v>1.8174999999999999</v>
          </cell>
        </row>
        <row r="967">
          <cell r="K967">
            <v>26.65</v>
          </cell>
          <cell r="Q967">
            <v>1.786</v>
          </cell>
        </row>
        <row r="968">
          <cell r="K968">
            <v>26.61</v>
          </cell>
          <cell r="Q968">
            <v>1.7833000000000001</v>
          </cell>
        </row>
        <row r="969">
          <cell r="K969">
            <v>27.67</v>
          </cell>
          <cell r="Q969">
            <v>1.8543000000000001</v>
          </cell>
        </row>
        <row r="970">
          <cell r="K970">
            <v>27.63</v>
          </cell>
          <cell r="Q970">
            <v>1.8516999999999999</v>
          </cell>
        </row>
        <row r="971">
          <cell r="K971">
            <v>28.4</v>
          </cell>
          <cell r="Q971">
            <v>1.9033</v>
          </cell>
        </row>
        <row r="972">
          <cell r="K972">
            <v>27.77</v>
          </cell>
          <cell r="Q972">
            <v>1.861</v>
          </cell>
        </row>
        <row r="973">
          <cell r="K973">
            <v>27.88</v>
          </cell>
          <cell r="Q973">
            <v>1.8684000000000001</v>
          </cell>
        </row>
        <row r="974">
          <cell r="K974">
            <v>27.99</v>
          </cell>
          <cell r="Q974">
            <v>1.8757999999999999</v>
          </cell>
        </row>
        <row r="975">
          <cell r="K975">
            <v>27.82</v>
          </cell>
          <cell r="Q975">
            <v>1.8644000000000001</v>
          </cell>
        </row>
        <row r="976">
          <cell r="K976">
            <v>29.76</v>
          </cell>
          <cell r="Q976">
            <v>1.9944</v>
          </cell>
        </row>
        <row r="977">
          <cell r="K977">
            <v>29.83</v>
          </cell>
          <cell r="Q977">
            <v>1.9991000000000001</v>
          </cell>
        </row>
        <row r="978">
          <cell r="K978">
            <v>29.68</v>
          </cell>
          <cell r="Q978">
            <v>1.9890000000000001</v>
          </cell>
        </row>
        <row r="979">
          <cell r="K979">
            <v>29.675000000000001</v>
          </cell>
          <cell r="Q979">
            <v>1.9886999999999999</v>
          </cell>
        </row>
        <row r="980">
          <cell r="K980">
            <v>29.64</v>
          </cell>
          <cell r="Q980">
            <v>1.9863999999999999</v>
          </cell>
        </row>
        <row r="981">
          <cell r="K981">
            <v>30.880099999999999</v>
          </cell>
          <cell r="Q981">
            <v>2.0695000000000001</v>
          </cell>
        </row>
        <row r="982">
          <cell r="K982">
            <v>30.14</v>
          </cell>
          <cell r="Q982">
            <v>2.0198999999999998</v>
          </cell>
        </row>
        <row r="983">
          <cell r="K983">
            <v>29.83</v>
          </cell>
          <cell r="Q983">
            <v>1.9991000000000001</v>
          </cell>
        </row>
        <row r="984">
          <cell r="K984">
            <v>30.3</v>
          </cell>
          <cell r="Q984">
            <v>2.0306000000000002</v>
          </cell>
        </row>
        <row r="985">
          <cell r="K985">
            <v>31.6</v>
          </cell>
          <cell r="Q985">
            <v>2.1177000000000001</v>
          </cell>
        </row>
        <row r="986">
          <cell r="K986">
            <v>30.68</v>
          </cell>
          <cell r="Q986">
            <v>2.0560999999999998</v>
          </cell>
        </row>
        <row r="987">
          <cell r="K987">
            <v>30.68</v>
          </cell>
          <cell r="Q987">
            <v>2.0560999999999998</v>
          </cell>
        </row>
        <row r="988">
          <cell r="K988">
            <v>30.64</v>
          </cell>
          <cell r="Q988">
            <v>2.0533999999999999</v>
          </cell>
        </row>
        <row r="989">
          <cell r="K989">
            <v>30.35</v>
          </cell>
          <cell r="Q989">
            <v>2.0796000000000001</v>
          </cell>
        </row>
        <row r="990">
          <cell r="K990">
            <v>29.98</v>
          </cell>
          <cell r="Q990">
            <v>2.0543</v>
          </cell>
        </row>
        <row r="991">
          <cell r="K991">
            <v>29.73</v>
          </cell>
          <cell r="Q991">
            <v>2.0371999999999999</v>
          </cell>
        </row>
        <row r="992">
          <cell r="K992">
            <v>30.19</v>
          </cell>
          <cell r="Q992">
            <v>2.0687000000000002</v>
          </cell>
        </row>
        <row r="993">
          <cell r="K993">
            <v>29.96</v>
          </cell>
          <cell r="Q993">
            <v>2.0529000000000002</v>
          </cell>
        </row>
        <row r="994">
          <cell r="K994">
            <v>30.32</v>
          </cell>
          <cell r="Q994">
            <v>2.0775999999999999</v>
          </cell>
        </row>
        <row r="995">
          <cell r="K995">
            <v>30.51</v>
          </cell>
          <cell r="Q995">
            <v>2.0905999999999998</v>
          </cell>
        </row>
        <row r="996">
          <cell r="K996">
            <v>30.29</v>
          </cell>
          <cell r="Q996">
            <v>2.0754999999999999</v>
          </cell>
        </row>
        <row r="997">
          <cell r="K997">
            <v>30.79</v>
          </cell>
          <cell r="Q997">
            <v>2.1097999999999999</v>
          </cell>
        </row>
        <row r="998">
          <cell r="K998">
            <v>31.4</v>
          </cell>
          <cell r="Q998">
            <v>2.1516000000000002</v>
          </cell>
        </row>
        <row r="999">
          <cell r="K999">
            <v>31.49</v>
          </cell>
          <cell r="Q999">
            <v>2.1577999999999999</v>
          </cell>
        </row>
        <row r="1000">
          <cell r="K1000">
            <v>31.4</v>
          </cell>
          <cell r="Q1000">
            <v>2.1516000000000002</v>
          </cell>
        </row>
        <row r="1001">
          <cell r="K1001">
            <v>31.07</v>
          </cell>
          <cell r="Q1001">
            <v>2.129</v>
          </cell>
        </row>
        <row r="1002">
          <cell r="K1002">
            <v>30.88</v>
          </cell>
          <cell r="Q1002">
            <v>2.1160000000000001</v>
          </cell>
        </row>
        <row r="1003">
          <cell r="K1003">
            <v>31.51</v>
          </cell>
          <cell r="Q1003">
            <v>2.1591</v>
          </cell>
        </row>
        <row r="1004">
          <cell r="K1004">
            <v>31.05</v>
          </cell>
          <cell r="Q1004">
            <v>2.1276000000000002</v>
          </cell>
        </row>
        <row r="1005">
          <cell r="K1005">
            <v>31.92</v>
          </cell>
          <cell r="Q1005">
            <v>2.1871999999999998</v>
          </cell>
        </row>
        <row r="1006">
          <cell r="K1006">
            <v>32.049999999999997</v>
          </cell>
          <cell r="Q1006">
            <v>2.1960999999999999</v>
          </cell>
        </row>
        <row r="1007">
          <cell r="K1007">
            <v>34</v>
          </cell>
          <cell r="Q1007">
            <v>2.3296999999999999</v>
          </cell>
        </row>
        <row r="1008">
          <cell r="K1008">
            <v>33.619999999999997</v>
          </cell>
          <cell r="Q1008">
            <v>2.3037000000000001</v>
          </cell>
        </row>
        <row r="1009">
          <cell r="K1009">
            <v>32.83</v>
          </cell>
          <cell r="Q1009">
            <v>2.2496</v>
          </cell>
        </row>
        <row r="1010">
          <cell r="K1010">
            <v>32.840000000000003</v>
          </cell>
          <cell r="Q1010">
            <v>2.2503000000000002</v>
          </cell>
        </row>
        <row r="1011">
          <cell r="K1011">
            <v>33.35</v>
          </cell>
          <cell r="Q1011">
            <v>2.2852000000000001</v>
          </cell>
        </row>
        <row r="1012">
          <cell r="K1012">
            <v>33.01</v>
          </cell>
          <cell r="Q1012">
            <v>2.2618999999999998</v>
          </cell>
        </row>
        <row r="1013">
          <cell r="K1013">
            <v>31.26</v>
          </cell>
          <cell r="Q1013">
            <v>2.1419999999999999</v>
          </cell>
        </row>
        <row r="1014">
          <cell r="K1014">
            <v>31.86</v>
          </cell>
          <cell r="Q1014">
            <v>2.1831</v>
          </cell>
        </row>
        <row r="1015">
          <cell r="K1015">
            <v>31.17</v>
          </cell>
          <cell r="Q1015">
            <v>2.1358000000000001</v>
          </cell>
        </row>
        <row r="1016">
          <cell r="K1016">
            <v>30.49</v>
          </cell>
          <cell r="Q1016">
            <v>2.0891999999999999</v>
          </cell>
        </row>
        <row r="1017">
          <cell r="K1017">
            <v>30.01</v>
          </cell>
          <cell r="Q1017">
            <v>2.0562999999999998</v>
          </cell>
        </row>
        <row r="1018">
          <cell r="K1018">
            <v>29.99</v>
          </cell>
          <cell r="Q1018">
            <v>2.0550000000000002</v>
          </cell>
        </row>
        <row r="1019">
          <cell r="K1019">
            <v>29.35</v>
          </cell>
          <cell r="Q1019">
            <v>2.0110999999999999</v>
          </cell>
        </row>
        <row r="1020">
          <cell r="K1020">
            <v>29.66</v>
          </cell>
          <cell r="Q1020">
            <v>2.0324</v>
          </cell>
        </row>
        <row r="1021">
          <cell r="K1021">
            <v>29.56</v>
          </cell>
          <cell r="Q1021">
            <v>2.0255000000000001</v>
          </cell>
        </row>
        <row r="1022">
          <cell r="K1022">
            <v>29.14</v>
          </cell>
          <cell r="Q1022">
            <v>1.9966999999999999</v>
          </cell>
        </row>
        <row r="1023">
          <cell r="K1023">
            <v>29.36</v>
          </cell>
          <cell r="Q1023">
            <v>2.0118</v>
          </cell>
        </row>
        <row r="1024">
          <cell r="K1024">
            <v>28.85</v>
          </cell>
          <cell r="Q1024">
            <v>1.9769000000000001</v>
          </cell>
        </row>
        <row r="1025">
          <cell r="K1025">
            <v>28.84</v>
          </cell>
          <cell r="Q1025">
            <v>1.9762</v>
          </cell>
        </row>
        <row r="1026">
          <cell r="K1026">
            <v>28.84</v>
          </cell>
          <cell r="Q1026">
            <v>1.9762</v>
          </cell>
        </row>
        <row r="1027">
          <cell r="K1027">
            <v>28.52</v>
          </cell>
          <cell r="Q1027">
            <v>1.9541999999999999</v>
          </cell>
        </row>
        <row r="1028">
          <cell r="K1028">
            <v>29.4</v>
          </cell>
          <cell r="Q1028">
            <v>2.0145</v>
          </cell>
        </row>
        <row r="1029">
          <cell r="K1029">
            <v>29.16</v>
          </cell>
          <cell r="Q1029">
            <v>1.9981</v>
          </cell>
        </row>
        <row r="1030">
          <cell r="K1030">
            <v>29.18</v>
          </cell>
          <cell r="Q1030">
            <v>1.9995000000000001</v>
          </cell>
        </row>
        <row r="1031">
          <cell r="K1031">
            <v>28.96</v>
          </cell>
          <cell r="Q1031">
            <v>1.9843999999999999</v>
          </cell>
        </row>
        <row r="1032">
          <cell r="K1032">
            <v>29.9</v>
          </cell>
          <cell r="Q1032">
            <v>2.0488</v>
          </cell>
        </row>
        <row r="1033">
          <cell r="K1033">
            <v>30.58</v>
          </cell>
          <cell r="Q1033">
            <v>2.0954000000000002</v>
          </cell>
        </row>
        <row r="1034">
          <cell r="K1034">
            <v>31.84</v>
          </cell>
          <cell r="Q1034">
            <v>2.1817000000000002</v>
          </cell>
        </row>
        <row r="1035">
          <cell r="K1035">
            <v>31.68</v>
          </cell>
          <cell r="Q1035">
            <v>2.1707999999999998</v>
          </cell>
        </row>
        <row r="1036">
          <cell r="K1036">
            <v>30.73</v>
          </cell>
          <cell r="Q1036">
            <v>2.1057000000000001</v>
          </cell>
        </row>
        <row r="1037">
          <cell r="K1037">
            <v>30.35</v>
          </cell>
          <cell r="Q1037">
            <v>2.0796000000000001</v>
          </cell>
        </row>
        <row r="1038">
          <cell r="K1038">
            <v>30</v>
          </cell>
          <cell r="Q1038">
            <v>2.0556999999999999</v>
          </cell>
        </row>
        <row r="1039">
          <cell r="K1039">
            <v>30.23</v>
          </cell>
          <cell r="Q1039">
            <v>2.0714000000000001</v>
          </cell>
        </row>
        <row r="1040">
          <cell r="K1040">
            <v>30.51</v>
          </cell>
          <cell r="Q1040">
            <v>2.0905999999999998</v>
          </cell>
        </row>
        <row r="1041">
          <cell r="K1041">
            <v>31.32</v>
          </cell>
          <cell r="Q1041">
            <v>2.1461000000000001</v>
          </cell>
        </row>
        <row r="1042">
          <cell r="K1042">
            <v>31.23</v>
          </cell>
          <cell r="Q1042">
            <v>2.1398999999999999</v>
          </cell>
        </row>
        <row r="1043">
          <cell r="K1043">
            <v>31.48</v>
          </cell>
          <cell r="Q1043">
            <v>2.1570999999999998</v>
          </cell>
        </row>
        <row r="1044">
          <cell r="K1044">
            <v>31.76</v>
          </cell>
          <cell r="Q1044">
            <v>2.1762999999999999</v>
          </cell>
        </row>
        <row r="1045">
          <cell r="K1045">
            <v>31.39</v>
          </cell>
          <cell r="Q1045">
            <v>2.1509</v>
          </cell>
        </row>
        <row r="1046">
          <cell r="K1046">
            <v>31.25</v>
          </cell>
          <cell r="Q1046">
            <v>2.1413000000000002</v>
          </cell>
        </row>
        <row r="1047">
          <cell r="K1047">
            <v>30.57</v>
          </cell>
          <cell r="Q1047">
            <v>2.0947</v>
          </cell>
        </row>
        <row r="1048">
          <cell r="K1048">
            <v>30.36</v>
          </cell>
          <cell r="Q1048">
            <v>2.0802999999999998</v>
          </cell>
        </row>
        <row r="1049">
          <cell r="K1049">
            <v>30.43</v>
          </cell>
          <cell r="Q1049">
            <v>2.0851000000000002</v>
          </cell>
        </row>
        <row r="1050">
          <cell r="K1050">
            <v>30.21</v>
          </cell>
          <cell r="Q1050">
            <v>2.0699999999999998</v>
          </cell>
        </row>
        <row r="1051">
          <cell r="K1051">
            <v>30.33</v>
          </cell>
          <cell r="Q1051">
            <v>2.0783</v>
          </cell>
        </row>
        <row r="1052">
          <cell r="K1052">
            <v>30.98</v>
          </cell>
          <cell r="Q1052">
            <v>2.1227999999999998</v>
          </cell>
        </row>
        <row r="1053">
          <cell r="K1053">
            <v>30.99</v>
          </cell>
          <cell r="Q1053">
            <v>2.2806999999999999</v>
          </cell>
        </row>
        <row r="1054">
          <cell r="K1054">
            <v>31.21</v>
          </cell>
          <cell r="Q1054">
            <v>2.2968999999999999</v>
          </cell>
        </row>
        <row r="1055">
          <cell r="K1055">
            <v>31.07</v>
          </cell>
          <cell r="Q1055">
            <v>2.2866</v>
          </cell>
        </row>
        <row r="1056">
          <cell r="K1056">
            <v>31.46</v>
          </cell>
          <cell r="Q1056">
            <v>2.3153000000000001</v>
          </cell>
        </row>
        <row r="1057">
          <cell r="K1057">
            <v>30.9</v>
          </cell>
          <cell r="Q1057">
            <v>2.2740999999999998</v>
          </cell>
        </row>
        <row r="1058">
          <cell r="K1058">
            <v>30.53</v>
          </cell>
          <cell r="Q1058">
            <v>2.2469000000000001</v>
          </cell>
        </row>
        <row r="1059">
          <cell r="K1059">
            <v>30.47</v>
          </cell>
          <cell r="Q1059">
            <v>2.2425000000000002</v>
          </cell>
        </row>
        <row r="1060">
          <cell r="K1060">
            <v>30.77</v>
          </cell>
          <cell r="Q1060">
            <v>2.2645</v>
          </cell>
        </row>
        <row r="1061">
          <cell r="K1061">
            <v>30.9</v>
          </cell>
          <cell r="Q1061">
            <v>2.2740999999999998</v>
          </cell>
        </row>
        <row r="1062">
          <cell r="K1062">
            <v>30.76</v>
          </cell>
          <cell r="Q1062">
            <v>2.2637999999999998</v>
          </cell>
        </row>
        <row r="1063">
          <cell r="K1063">
            <v>30.85</v>
          </cell>
          <cell r="Q1063">
            <v>2.2704</v>
          </cell>
        </row>
        <row r="1064">
          <cell r="K1064">
            <v>31.92</v>
          </cell>
          <cell r="Q1064">
            <v>2.3492000000000002</v>
          </cell>
        </row>
        <row r="1065">
          <cell r="K1065">
            <v>31.58</v>
          </cell>
          <cell r="Q1065">
            <v>2.3241000000000001</v>
          </cell>
        </row>
        <row r="1066">
          <cell r="K1066">
            <v>31.04</v>
          </cell>
          <cell r="Q1066">
            <v>2.2844000000000002</v>
          </cell>
        </row>
        <row r="1067">
          <cell r="K1067">
            <v>30.79</v>
          </cell>
          <cell r="Q1067">
            <v>2.266</v>
          </cell>
        </row>
        <row r="1068">
          <cell r="K1068">
            <v>31.52</v>
          </cell>
          <cell r="Q1068">
            <v>2.3197000000000001</v>
          </cell>
        </row>
        <row r="1069">
          <cell r="K1069">
            <v>31.72</v>
          </cell>
          <cell r="Q1069">
            <v>2.3344</v>
          </cell>
        </row>
        <row r="1070">
          <cell r="K1070">
            <v>31.54</v>
          </cell>
          <cell r="Q1070">
            <v>2.3212000000000002</v>
          </cell>
        </row>
        <row r="1071">
          <cell r="K1071">
            <v>31.53</v>
          </cell>
          <cell r="Q1071">
            <v>2.3205</v>
          </cell>
        </row>
        <row r="1072">
          <cell r="K1072">
            <v>30.81</v>
          </cell>
          <cell r="Q1072">
            <v>2.2675000000000001</v>
          </cell>
        </row>
        <row r="1073">
          <cell r="K1073">
            <v>30.83</v>
          </cell>
          <cell r="Q1073">
            <v>2.2688999999999999</v>
          </cell>
        </row>
        <row r="1074">
          <cell r="K1074">
            <v>30.79</v>
          </cell>
          <cell r="Q1074">
            <v>2.266</v>
          </cell>
        </row>
        <row r="1075">
          <cell r="K1075">
            <v>30.58</v>
          </cell>
          <cell r="Q1075">
            <v>2.2505000000000002</v>
          </cell>
        </row>
        <row r="1076">
          <cell r="K1076">
            <v>30.68</v>
          </cell>
          <cell r="Q1076">
            <v>2.2578999999999998</v>
          </cell>
        </row>
        <row r="1077">
          <cell r="K1077">
            <v>31.94</v>
          </cell>
          <cell r="Q1077">
            <v>2.3506</v>
          </cell>
        </row>
        <row r="1078">
          <cell r="K1078">
            <v>31.99</v>
          </cell>
          <cell r="Q1078">
            <v>2.3542999999999998</v>
          </cell>
        </row>
        <row r="1079">
          <cell r="K1079">
            <v>32.450000000000003</v>
          </cell>
          <cell r="Q1079">
            <v>2.3881999999999999</v>
          </cell>
        </row>
        <row r="1080">
          <cell r="K1080">
            <v>32.21</v>
          </cell>
          <cell r="Q1080">
            <v>2.3704999999999998</v>
          </cell>
        </row>
        <row r="1081">
          <cell r="K1081">
            <v>32.58</v>
          </cell>
          <cell r="Q1081">
            <v>2.3976999999999999</v>
          </cell>
        </row>
        <row r="1082">
          <cell r="K1082">
            <v>33.08</v>
          </cell>
          <cell r="Q1082">
            <v>2.4344999999999999</v>
          </cell>
        </row>
        <row r="1083">
          <cell r="K1083">
            <v>32.5</v>
          </cell>
          <cell r="Q1083">
            <v>2.3919000000000001</v>
          </cell>
        </row>
        <row r="1084">
          <cell r="K1084">
            <v>32.520000000000003</v>
          </cell>
          <cell r="Q1084">
            <v>2.3933</v>
          </cell>
        </row>
        <row r="1085">
          <cell r="K1085">
            <v>32.29</v>
          </cell>
          <cell r="Q1085">
            <v>2.3763999999999998</v>
          </cell>
        </row>
        <row r="1086">
          <cell r="K1086">
            <v>33.43</v>
          </cell>
          <cell r="Q1086">
            <v>2.4603000000000002</v>
          </cell>
        </row>
        <row r="1087">
          <cell r="K1087">
            <v>33.022499000000003</v>
          </cell>
          <cell r="Q1087">
            <v>2.4302999999999999</v>
          </cell>
        </row>
        <row r="1088">
          <cell r="K1088">
            <v>32.14</v>
          </cell>
          <cell r="Q1088">
            <v>2.3654000000000002</v>
          </cell>
        </row>
        <row r="1089">
          <cell r="K1089">
            <v>32.36</v>
          </cell>
          <cell r="Q1089">
            <v>2.3815</v>
          </cell>
        </row>
        <row r="1090">
          <cell r="K1090">
            <v>32.46</v>
          </cell>
          <cell r="Q1090">
            <v>2.3889</v>
          </cell>
        </row>
        <row r="1091">
          <cell r="K1091">
            <v>33.17</v>
          </cell>
          <cell r="Q1091">
            <v>2.4411999999999998</v>
          </cell>
        </row>
        <row r="1092">
          <cell r="K1092">
            <v>33.950000000000003</v>
          </cell>
          <cell r="Q1092">
            <v>2.4986000000000002</v>
          </cell>
        </row>
        <row r="1093">
          <cell r="K1093">
            <v>33.200000000000003</v>
          </cell>
          <cell r="Q1093">
            <v>2.4434</v>
          </cell>
        </row>
        <row r="1094">
          <cell r="K1094">
            <v>33.369999999999997</v>
          </cell>
          <cell r="Q1094">
            <v>2.4559000000000002</v>
          </cell>
        </row>
        <row r="1095">
          <cell r="K1095">
            <v>34.200000000000003</v>
          </cell>
          <cell r="Q1095">
            <v>2.5169999999999999</v>
          </cell>
        </row>
        <row r="1096">
          <cell r="K1096">
            <v>34.770000000000003</v>
          </cell>
          <cell r="Q1096">
            <v>2.5589</v>
          </cell>
        </row>
        <row r="1097">
          <cell r="K1097">
            <v>34.43</v>
          </cell>
          <cell r="Q1097">
            <v>2.5339</v>
          </cell>
        </row>
        <row r="1098">
          <cell r="K1098">
            <v>34.08</v>
          </cell>
          <cell r="Q1098">
            <v>2.5081000000000002</v>
          </cell>
        </row>
        <row r="1099">
          <cell r="K1099">
            <v>34.119999999999997</v>
          </cell>
          <cell r="Q1099">
            <v>2.5110999999999999</v>
          </cell>
        </row>
        <row r="1100">
          <cell r="K1100">
            <v>33.950000000000003</v>
          </cell>
          <cell r="Q1100">
            <v>2.4986000000000002</v>
          </cell>
        </row>
        <row r="1101">
          <cell r="K1101">
            <v>34.14</v>
          </cell>
          <cell r="Q1101">
            <v>2.5125000000000002</v>
          </cell>
        </row>
        <row r="1102">
          <cell r="K1102">
            <v>33.869999999999997</v>
          </cell>
          <cell r="Q1102">
            <v>2.4927000000000001</v>
          </cell>
        </row>
        <row r="1103">
          <cell r="K1103">
            <v>34.35</v>
          </cell>
          <cell r="Q1103">
            <v>2.528</v>
          </cell>
        </row>
        <row r="1104">
          <cell r="K1104">
            <v>33.799999999999997</v>
          </cell>
          <cell r="Q1104">
            <v>2.4874999999999998</v>
          </cell>
        </row>
        <row r="1105">
          <cell r="K1105">
            <v>33.49</v>
          </cell>
          <cell r="Q1105">
            <v>2.4647000000000001</v>
          </cell>
        </row>
        <row r="1106">
          <cell r="K1106">
            <v>33.82</v>
          </cell>
          <cell r="Q1106">
            <v>2.4889999999999999</v>
          </cell>
        </row>
        <row r="1107">
          <cell r="K1107">
            <v>33.82</v>
          </cell>
          <cell r="Q1107">
            <v>2.4889999999999999</v>
          </cell>
        </row>
        <row r="1108">
          <cell r="K1108">
            <v>33.76</v>
          </cell>
          <cell r="Q1108">
            <v>2.4845999999999999</v>
          </cell>
        </row>
        <row r="1109">
          <cell r="K1109">
            <v>33.770000000000003</v>
          </cell>
          <cell r="Q1109">
            <v>2.4853000000000001</v>
          </cell>
        </row>
        <row r="1110">
          <cell r="K1110">
            <v>33.9</v>
          </cell>
          <cell r="Q1110">
            <v>2.4948999999999999</v>
          </cell>
        </row>
        <row r="1111">
          <cell r="K1111">
            <v>34.119999999999997</v>
          </cell>
          <cell r="Q1111">
            <v>2.5110999999999999</v>
          </cell>
        </row>
        <row r="1112">
          <cell r="K1112">
            <v>33.880000000000003</v>
          </cell>
          <cell r="Q1112">
            <v>2.4933999999999998</v>
          </cell>
        </row>
        <row r="1113">
          <cell r="K1113">
            <v>34.15</v>
          </cell>
          <cell r="Q1113">
            <v>2.5133000000000001</v>
          </cell>
        </row>
        <row r="1114">
          <cell r="K1114">
            <v>33.979999999999997</v>
          </cell>
          <cell r="Q1114">
            <v>2.5007999999999999</v>
          </cell>
        </row>
        <row r="1115">
          <cell r="K1115">
            <v>33.86</v>
          </cell>
          <cell r="Q1115">
            <v>2.4033000000000002</v>
          </cell>
        </row>
        <row r="1116">
          <cell r="K1116">
            <v>33.75</v>
          </cell>
          <cell r="Q1116">
            <v>2.3955000000000002</v>
          </cell>
        </row>
        <row r="1117">
          <cell r="K1117">
            <v>33.78</v>
          </cell>
          <cell r="Q1117">
            <v>2.3976000000000002</v>
          </cell>
        </row>
        <row r="1118">
          <cell r="K1118">
            <v>33.78</v>
          </cell>
          <cell r="Q1118">
            <v>2.3976000000000002</v>
          </cell>
        </row>
        <row r="1119">
          <cell r="K1119">
            <v>33.93</v>
          </cell>
          <cell r="Q1119">
            <v>2.4083000000000001</v>
          </cell>
        </row>
        <row r="1120">
          <cell r="K1120">
            <v>33.75</v>
          </cell>
          <cell r="Q1120">
            <v>2.3955000000000002</v>
          </cell>
        </row>
        <row r="1121">
          <cell r="K1121">
            <v>33.75</v>
          </cell>
          <cell r="Q1121">
            <v>2.3955000000000002</v>
          </cell>
        </row>
        <row r="1122">
          <cell r="K1122">
            <v>34.01</v>
          </cell>
          <cell r="Q1122">
            <v>2.4140000000000001</v>
          </cell>
        </row>
        <row r="1123">
          <cell r="K1123">
            <v>33.76</v>
          </cell>
          <cell r="Q1123">
            <v>2.3961999999999999</v>
          </cell>
        </row>
        <row r="1124">
          <cell r="K1124">
            <v>33.56</v>
          </cell>
          <cell r="Q1124">
            <v>2.3820000000000001</v>
          </cell>
        </row>
        <row r="1125">
          <cell r="K1125">
            <v>33.76</v>
          </cell>
          <cell r="Q1125">
            <v>2.3961999999999999</v>
          </cell>
        </row>
        <row r="1126">
          <cell r="K1126">
            <v>33.9</v>
          </cell>
          <cell r="Q1126">
            <v>2.4060999999999999</v>
          </cell>
        </row>
        <row r="1127">
          <cell r="K1127">
            <v>33.74</v>
          </cell>
          <cell r="Q1127">
            <v>2.3948</v>
          </cell>
        </row>
        <row r="1128">
          <cell r="K1128">
            <v>33.590000000000003</v>
          </cell>
          <cell r="Q1128">
            <v>2.3841000000000001</v>
          </cell>
        </row>
        <row r="1129">
          <cell r="K1129">
            <v>33.96</v>
          </cell>
          <cell r="Q1129">
            <v>2.4104000000000001</v>
          </cell>
        </row>
        <row r="1130">
          <cell r="K1130">
            <v>34.15</v>
          </cell>
          <cell r="Q1130">
            <v>2.4239000000000002</v>
          </cell>
        </row>
        <row r="1131">
          <cell r="K1131">
            <v>34.450000000000003</v>
          </cell>
          <cell r="Q1131">
            <v>2.4451999999999998</v>
          </cell>
        </row>
        <row r="1132">
          <cell r="K1132">
            <v>34.67</v>
          </cell>
          <cell r="Q1132">
            <v>2.4607999999999999</v>
          </cell>
        </row>
        <row r="1133">
          <cell r="K1133">
            <v>34.69</v>
          </cell>
          <cell r="Q1133">
            <v>2.4622000000000002</v>
          </cell>
        </row>
        <row r="1134">
          <cell r="K1134">
            <v>34.26</v>
          </cell>
          <cell r="Q1134">
            <v>2.4317000000000002</v>
          </cell>
        </row>
        <row r="1135">
          <cell r="K1135">
            <v>34.229999999999997</v>
          </cell>
          <cell r="Q1135">
            <v>2.4296000000000002</v>
          </cell>
        </row>
        <row r="1136">
          <cell r="K1136">
            <v>34.01</v>
          </cell>
          <cell r="Q1136">
            <v>2.4140000000000001</v>
          </cell>
        </row>
        <row r="1137">
          <cell r="K1137">
            <v>33.49</v>
          </cell>
          <cell r="Q1137">
            <v>2.3769999999999998</v>
          </cell>
        </row>
        <row r="1138">
          <cell r="K1138">
            <v>35.28</v>
          </cell>
          <cell r="Q1138">
            <v>2.5041000000000002</v>
          </cell>
        </row>
        <row r="1139">
          <cell r="K1139">
            <v>34.99</v>
          </cell>
          <cell r="Q1139">
            <v>2.4834999999999998</v>
          </cell>
        </row>
        <row r="1140">
          <cell r="K1140">
            <v>35.14</v>
          </cell>
          <cell r="Q1140">
            <v>2.4942000000000002</v>
          </cell>
        </row>
        <row r="1141">
          <cell r="K1141">
            <v>34.979999999999997</v>
          </cell>
          <cell r="Q1141">
            <v>2.4828000000000001</v>
          </cell>
        </row>
        <row r="1142">
          <cell r="K1142">
            <v>35.31</v>
          </cell>
          <cell r="Q1142">
            <v>2.5062000000000002</v>
          </cell>
        </row>
        <row r="1143">
          <cell r="K1143">
            <v>35.07</v>
          </cell>
          <cell r="Q1143">
            <v>2.4891999999999999</v>
          </cell>
        </row>
        <row r="1144">
          <cell r="K1144">
            <v>35.24</v>
          </cell>
          <cell r="Q1144">
            <v>2.5013000000000001</v>
          </cell>
        </row>
        <row r="1145">
          <cell r="K1145">
            <v>35.119999999999997</v>
          </cell>
          <cell r="Q1145">
            <v>2.4927000000000001</v>
          </cell>
        </row>
        <row r="1146">
          <cell r="K1146">
            <v>34.65</v>
          </cell>
          <cell r="Q1146">
            <v>2.4594</v>
          </cell>
        </row>
        <row r="1147">
          <cell r="K1147">
            <v>34.840000000000003</v>
          </cell>
          <cell r="Q1147">
            <v>2.4729000000000001</v>
          </cell>
        </row>
        <row r="1148">
          <cell r="K1148">
            <v>34.979999999999997</v>
          </cell>
          <cell r="Q1148">
            <v>2.4828000000000001</v>
          </cell>
        </row>
        <row r="1149">
          <cell r="K1149">
            <v>35.22</v>
          </cell>
          <cell r="Q1149">
            <v>2.4998</v>
          </cell>
        </row>
        <row r="1150">
          <cell r="K1150">
            <v>34.979999999999997</v>
          </cell>
          <cell r="Q1150">
            <v>2.4828000000000001</v>
          </cell>
        </row>
        <row r="1151">
          <cell r="K1151">
            <v>34.17</v>
          </cell>
          <cell r="Q1151">
            <v>2.4253</v>
          </cell>
        </row>
        <row r="1152">
          <cell r="K1152">
            <v>33.409999999999997</v>
          </cell>
          <cell r="Q1152">
            <v>2.3714</v>
          </cell>
        </row>
        <row r="1153">
          <cell r="K1153">
            <v>33.229999999999997</v>
          </cell>
          <cell r="Q1153">
            <v>2.3586</v>
          </cell>
        </row>
        <row r="1154">
          <cell r="K1154">
            <v>33.32</v>
          </cell>
          <cell r="Q1154">
            <v>2.3650000000000002</v>
          </cell>
        </row>
        <row r="1155">
          <cell r="K1155">
            <v>33.42</v>
          </cell>
          <cell r="Q1155">
            <v>2.3721000000000001</v>
          </cell>
        </row>
        <row r="1156">
          <cell r="K1156">
            <v>34.08</v>
          </cell>
          <cell r="Q1156">
            <v>2.4188999999999998</v>
          </cell>
        </row>
        <row r="1157">
          <cell r="K1157">
            <v>34.06</v>
          </cell>
          <cell r="Q1157">
            <v>2.4175</v>
          </cell>
        </row>
        <row r="1158">
          <cell r="K1158">
            <v>33.65</v>
          </cell>
          <cell r="Q1158">
            <v>2.3883999999999999</v>
          </cell>
        </row>
        <row r="1159">
          <cell r="K1159">
            <v>33.35</v>
          </cell>
          <cell r="Q1159">
            <v>2.3671000000000002</v>
          </cell>
        </row>
        <row r="1160">
          <cell r="K1160">
            <v>33.29</v>
          </cell>
          <cell r="Q1160">
            <v>2.3628</v>
          </cell>
        </row>
        <row r="1161">
          <cell r="K1161">
            <v>33.15</v>
          </cell>
          <cell r="Q1161">
            <v>2.3529</v>
          </cell>
        </row>
        <row r="1162">
          <cell r="K1162">
            <v>33.32</v>
          </cell>
          <cell r="Q1162">
            <v>2.3650000000000002</v>
          </cell>
        </row>
        <row r="1163">
          <cell r="K1163">
            <v>33.71</v>
          </cell>
          <cell r="Q1163">
            <v>2.3927</v>
          </cell>
        </row>
        <row r="1164">
          <cell r="K1164">
            <v>33.54</v>
          </cell>
          <cell r="Q1164">
            <v>2.3805999999999998</v>
          </cell>
        </row>
        <row r="1165">
          <cell r="K1165">
            <v>32.549999999999997</v>
          </cell>
          <cell r="Q1165">
            <v>2.3102999999999998</v>
          </cell>
        </row>
        <row r="1166">
          <cell r="K1166">
            <v>32.840000000000003</v>
          </cell>
          <cell r="Q1166">
            <v>2.3309000000000002</v>
          </cell>
        </row>
        <row r="1167">
          <cell r="K1167">
            <v>32.69</v>
          </cell>
          <cell r="Q1167">
            <v>2.3203</v>
          </cell>
        </row>
        <row r="1168">
          <cell r="K1168">
            <v>32.99</v>
          </cell>
          <cell r="Q1168">
            <v>2.3416000000000001</v>
          </cell>
        </row>
        <row r="1169">
          <cell r="K1169">
            <v>33.659999999999997</v>
          </cell>
          <cell r="Q1169">
            <v>2.3891</v>
          </cell>
        </row>
        <row r="1170">
          <cell r="K1170">
            <v>33.67</v>
          </cell>
          <cell r="Q1170">
            <v>2.3898000000000001</v>
          </cell>
        </row>
        <row r="1171">
          <cell r="K1171">
            <v>33.979999999999997</v>
          </cell>
          <cell r="Q1171">
            <v>2.4117999999999999</v>
          </cell>
        </row>
        <row r="1172">
          <cell r="K1172">
            <v>33.97</v>
          </cell>
          <cell r="Q1172">
            <v>2.4110999999999998</v>
          </cell>
        </row>
        <row r="1173">
          <cell r="K1173">
            <v>34.01</v>
          </cell>
          <cell r="Q1173">
            <v>2.4140000000000001</v>
          </cell>
        </row>
        <row r="1174">
          <cell r="K1174">
            <v>33.450000000000003</v>
          </cell>
          <cell r="Q1174">
            <v>2.3742000000000001</v>
          </cell>
        </row>
        <row r="1175">
          <cell r="K1175">
            <v>32.22</v>
          </cell>
          <cell r="Q1175">
            <v>2.2869000000000002</v>
          </cell>
        </row>
        <row r="1176">
          <cell r="K1176">
            <v>31.92</v>
          </cell>
          <cell r="Q1176">
            <v>2.2656000000000001</v>
          </cell>
        </row>
        <row r="1177">
          <cell r="K1177">
            <v>32.049999999999997</v>
          </cell>
          <cell r="Q1177">
            <v>2.2747999999999999</v>
          </cell>
        </row>
        <row r="1178">
          <cell r="K1178">
            <v>33.03</v>
          </cell>
          <cell r="Q1178">
            <v>2.3757000000000001</v>
          </cell>
        </row>
        <row r="1179">
          <cell r="K1179">
            <v>33.58</v>
          </cell>
          <cell r="Q1179">
            <v>2.4152999999999998</v>
          </cell>
        </row>
        <row r="1180">
          <cell r="K1180">
            <v>33.25</v>
          </cell>
          <cell r="Q1180">
            <v>2.3915999999999999</v>
          </cell>
        </row>
        <row r="1181">
          <cell r="K1181">
            <v>33.22</v>
          </cell>
          <cell r="Q1181">
            <v>2.3894000000000002</v>
          </cell>
        </row>
        <row r="1182">
          <cell r="K1182">
            <v>33.74</v>
          </cell>
          <cell r="Q1182">
            <v>2.4268000000000001</v>
          </cell>
        </row>
        <row r="1183">
          <cell r="K1183">
            <v>33.6</v>
          </cell>
          <cell r="Q1183">
            <v>2.4167000000000001</v>
          </cell>
        </row>
        <row r="1184">
          <cell r="K1184">
            <v>33.43</v>
          </cell>
          <cell r="Q1184">
            <v>2.4045000000000001</v>
          </cell>
        </row>
        <row r="1185">
          <cell r="K1185">
            <v>33.04</v>
          </cell>
          <cell r="Q1185">
            <v>2.3765000000000001</v>
          </cell>
        </row>
        <row r="1186">
          <cell r="K1186">
            <v>32.96</v>
          </cell>
          <cell r="Q1186">
            <v>2.3706999999999998</v>
          </cell>
        </row>
        <row r="1187">
          <cell r="K1187">
            <v>32.450000000000003</v>
          </cell>
          <cell r="Q1187">
            <v>2.3340000000000001</v>
          </cell>
        </row>
        <row r="1188">
          <cell r="K1188">
            <v>32.229999999999997</v>
          </cell>
          <cell r="Q1188">
            <v>2.3182</v>
          </cell>
        </row>
        <row r="1189">
          <cell r="K1189">
            <v>32.08</v>
          </cell>
          <cell r="Q1189">
            <v>2.3073999999999999</v>
          </cell>
        </row>
        <row r="1190">
          <cell r="K1190">
            <v>32.229999999999997</v>
          </cell>
          <cell r="Q1190">
            <v>2.3182</v>
          </cell>
        </row>
        <row r="1191">
          <cell r="K1191">
            <v>32</v>
          </cell>
          <cell r="Q1191">
            <v>2.3016999999999999</v>
          </cell>
        </row>
        <row r="1192">
          <cell r="K1192">
            <v>32.71</v>
          </cell>
          <cell r="Q1192">
            <v>2.3527</v>
          </cell>
        </row>
        <row r="1193">
          <cell r="K1193">
            <v>32.72</v>
          </cell>
          <cell r="Q1193">
            <v>2.3534000000000002</v>
          </cell>
        </row>
        <row r="1194">
          <cell r="K1194">
            <v>32.56</v>
          </cell>
          <cell r="Q1194">
            <v>2.3418999999999999</v>
          </cell>
        </row>
        <row r="1195">
          <cell r="K1195">
            <v>32.86</v>
          </cell>
          <cell r="Q1195">
            <v>2.3635000000000002</v>
          </cell>
        </row>
        <row r="1196">
          <cell r="K1196">
            <v>32.15</v>
          </cell>
          <cell r="Q1196">
            <v>2.3123999999999998</v>
          </cell>
        </row>
        <row r="1197">
          <cell r="K1197">
            <v>32.1</v>
          </cell>
          <cell r="Q1197">
            <v>2.3088000000000002</v>
          </cell>
        </row>
        <row r="1198">
          <cell r="K1198">
            <v>32.630000000000003</v>
          </cell>
          <cell r="Q1198">
            <v>2.347</v>
          </cell>
        </row>
        <row r="1199">
          <cell r="K1199">
            <v>32.19</v>
          </cell>
          <cell r="Q1199">
            <v>2.3153000000000001</v>
          </cell>
        </row>
        <row r="1200">
          <cell r="K1200">
            <v>31.53</v>
          </cell>
          <cell r="Q1200">
            <v>2.2677999999999998</v>
          </cell>
        </row>
        <row r="1201">
          <cell r="K1201">
            <v>30.86</v>
          </cell>
          <cell r="Q1201">
            <v>2.2197</v>
          </cell>
        </row>
        <row r="1202">
          <cell r="K1202">
            <v>30.14</v>
          </cell>
          <cell r="Q1202">
            <v>2.1678999999999999</v>
          </cell>
        </row>
        <row r="1203">
          <cell r="K1203">
            <v>31.95</v>
          </cell>
          <cell r="Q1203">
            <v>2.2980999999999998</v>
          </cell>
        </row>
        <row r="1204">
          <cell r="K1204">
            <v>31</v>
          </cell>
          <cell r="Q1204">
            <v>2.2296999999999998</v>
          </cell>
        </row>
        <row r="1205">
          <cell r="K1205">
            <v>31.99</v>
          </cell>
          <cell r="Q1205">
            <v>2.3008999999999999</v>
          </cell>
        </row>
        <row r="1206">
          <cell r="K1206">
            <v>30.52</v>
          </cell>
          <cell r="Q1206">
            <v>2.1951999999999998</v>
          </cell>
        </row>
        <row r="1207">
          <cell r="K1207">
            <v>30.9</v>
          </cell>
          <cell r="Q1207">
            <v>2.2225000000000001</v>
          </cell>
        </row>
        <row r="1208">
          <cell r="K1208">
            <v>31.32</v>
          </cell>
          <cell r="Q1208">
            <v>2.2526999999999999</v>
          </cell>
        </row>
        <row r="1209">
          <cell r="K1209">
            <v>31.69</v>
          </cell>
          <cell r="Q1209">
            <v>2.2793999999999999</v>
          </cell>
        </row>
        <row r="1210">
          <cell r="K1210">
            <v>32.229999999999997</v>
          </cell>
          <cell r="Q1210">
            <v>2.3182</v>
          </cell>
        </row>
        <row r="1211">
          <cell r="K1211">
            <v>31.99</v>
          </cell>
          <cell r="Q1211">
            <v>2.3008999999999999</v>
          </cell>
        </row>
        <row r="1212">
          <cell r="K1212">
            <v>30.88</v>
          </cell>
          <cell r="Q1212">
            <v>2.2210999999999999</v>
          </cell>
        </row>
        <row r="1213">
          <cell r="K1213">
            <v>31</v>
          </cell>
          <cell r="Q1213">
            <v>2.2296999999999998</v>
          </cell>
        </row>
        <row r="1214">
          <cell r="K1214">
            <v>31.62</v>
          </cell>
          <cell r="Q1214">
            <v>2.2743000000000002</v>
          </cell>
        </row>
        <row r="1215">
          <cell r="K1215">
            <v>32.1</v>
          </cell>
          <cell r="Q1215">
            <v>2.3088000000000002</v>
          </cell>
        </row>
        <row r="1216">
          <cell r="K1216">
            <v>32.159999999999997</v>
          </cell>
          <cell r="Q1216">
            <v>2.3132000000000001</v>
          </cell>
        </row>
        <row r="1217">
          <cell r="K1217">
            <v>31.64</v>
          </cell>
          <cell r="Q1217">
            <v>2.2757999999999998</v>
          </cell>
        </row>
        <row r="1218">
          <cell r="K1218">
            <v>32.74</v>
          </cell>
          <cell r="Q1218">
            <v>2.3549000000000002</v>
          </cell>
        </row>
        <row r="1219">
          <cell r="K1219">
            <v>33.35</v>
          </cell>
          <cell r="Q1219">
            <v>2.3988</v>
          </cell>
        </row>
        <row r="1220">
          <cell r="K1220">
            <v>33.5</v>
          </cell>
          <cell r="Q1220">
            <v>2.4095</v>
          </cell>
        </row>
        <row r="1221">
          <cell r="K1221">
            <v>33.53</v>
          </cell>
          <cell r="Q1221">
            <v>2.4117000000000002</v>
          </cell>
        </row>
        <row r="1222">
          <cell r="K1222">
            <v>32.44</v>
          </cell>
          <cell r="Q1222">
            <v>2.3332999999999999</v>
          </cell>
        </row>
        <row r="1223">
          <cell r="K1223">
            <v>32</v>
          </cell>
          <cell r="Q1223">
            <v>2.3016999999999999</v>
          </cell>
        </row>
        <row r="1224">
          <cell r="K1224">
            <v>32.08</v>
          </cell>
          <cell r="Q1224">
            <v>2.3073999999999999</v>
          </cell>
        </row>
        <row r="1225">
          <cell r="K1225">
            <v>32.96</v>
          </cell>
          <cell r="Q1225">
            <v>2.3706999999999998</v>
          </cell>
        </row>
        <row r="1226">
          <cell r="K1226">
            <v>33.28</v>
          </cell>
          <cell r="Q1226">
            <v>2.3936999999999999</v>
          </cell>
        </row>
        <row r="1227">
          <cell r="K1227">
            <v>32.799999999999997</v>
          </cell>
          <cell r="Q1227">
            <v>2.3592</v>
          </cell>
        </row>
        <row r="1228">
          <cell r="K1228">
            <v>33.369999999999997</v>
          </cell>
          <cell r="Q1228">
            <v>2.4001999999999999</v>
          </cell>
        </row>
        <row r="1229">
          <cell r="K1229">
            <v>32.83</v>
          </cell>
          <cell r="Q1229">
            <v>2.3614000000000002</v>
          </cell>
        </row>
        <row r="1230">
          <cell r="K1230">
            <v>33.21</v>
          </cell>
          <cell r="Q1230">
            <v>2.3887</v>
          </cell>
        </row>
        <row r="1231">
          <cell r="K1231">
            <v>33.64</v>
          </cell>
          <cell r="Q1231">
            <v>2.4196</v>
          </cell>
        </row>
        <row r="1232">
          <cell r="K1232">
            <v>33.729999999999997</v>
          </cell>
          <cell r="Q1232">
            <v>2.4260999999999999</v>
          </cell>
        </row>
        <row r="1233">
          <cell r="K1233">
            <v>33.44</v>
          </cell>
          <cell r="Q1233">
            <v>2.4051999999999998</v>
          </cell>
        </row>
        <row r="1234">
          <cell r="K1234">
            <v>33.21</v>
          </cell>
          <cell r="Q1234">
            <v>2.3887</v>
          </cell>
        </row>
        <row r="1235">
          <cell r="K1235">
            <v>32.57</v>
          </cell>
          <cell r="Q1235">
            <v>2.3426</v>
          </cell>
        </row>
        <row r="1236">
          <cell r="K1236">
            <v>31.28</v>
          </cell>
          <cell r="Q1236">
            <v>2.2498999999999998</v>
          </cell>
        </row>
        <row r="1237">
          <cell r="K1237">
            <v>30.74</v>
          </cell>
          <cell r="Q1237">
            <v>2.2109999999999999</v>
          </cell>
        </row>
        <row r="1238">
          <cell r="K1238">
            <v>31.91</v>
          </cell>
          <cell r="Q1238">
            <v>2.2951999999999999</v>
          </cell>
        </row>
        <row r="1239">
          <cell r="K1239">
            <v>32.020000000000003</v>
          </cell>
          <cell r="Q1239">
            <v>2.3031000000000001</v>
          </cell>
        </row>
        <row r="1240">
          <cell r="K1240">
            <v>31.46</v>
          </cell>
          <cell r="Q1240">
            <v>2.2627999999999999</v>
          </cell>
        </row>
        <row r="1241">
          <cell r="K1241">
            <v>31.83</v>
          </cell>
          <cell r="Q1241">
            <v>2.2894000000000001</v>
          </cell>
        </row>
        <row r="1242">
          <cell r="K1242">
            <v>31.77</v>
          </cell>
          <cell r="Q1242">
            <v>2.3052999999999999</v>
          </cell>
        </row>
        <row r="1243">
          <cell r="K1243">
            <v>30.6</v>
          </cell>
          <cell r="Q1243">
            <v>2.2204000000000002</v>
          </cell>
        </row>
        <row r="1244">
          <cell r="K1244">
            <v>32.19</v>
          </cell>
          <cell r="Q1244">
            <v>2.3357999999999999</v>
          </cell>
        </row>
        <row r="1245">
          <cell r="K1245">
            <v>32.65</v>
          </cell>
          <cell r="Q1245">
            <v>2.3691</v>
          </cell>
        </row>
        <row r="1246">
          <cell r="K1246">
            <v>32.46</v>
          </cell>
          <cell r="Q1246">
            <v>2.3553000000000002</v>
          </cell>
        </row>
        <row r="1247">
          <cell r="K1247">
            <v>32.47</v>
          </cell>
          <cell r="Q1247">
            <v>2.3561000000000001</v>
          </cell>
        </row>
        <row r="1248">
          <cell r="K1248">
            <v>33.39</v>
          </cell>
          <cell r="Q1248">
            <v>2.4228000000000001</v>
          </cell>
        </row>
        <row r="1249">
          <cell r="K1249">
            <v>33.659999999999997</v>
          </cell>
          <cell r="Q1249">
            <v>2.4424000000000001</v>
          </cell>
        </row>
        <row r="1250">
          <cell r="K1250">
            <v>33.47</v>
          </cell>
          <cell r="Q1250">
            <v>2.4285999999999999</v>
          </cell>
        </row>
        <row r="1251">
          <cell r="K1251">
            <v>33.68</v>
          </cell>
          <cell r="Q1251">
            <v>2.4439000000000002</v>
          </cell>
        </row>
        <row r="1252">
          <cell r="K1252">
            <v>34.200000000000003</v>
          </cell>
          <cell r="Q1252">
            <v>2.4815999999999998</v>
          </cell>
        </row>
        <row r="1253">
          <cell r="K1253">
            <v>34.24</v>
          </cell>
          <cell r="Q1253">
            <v>2.4845000000000002</v>
          </cell>
        </row>
        <row r="1254">
          <cell r="K1254">
            <v>34.64</v>
          </cell>
          <cell r="Q1254">
            <v>2.5135000000000001</v>
          </cell>
        </row>
        <row r="1255">
          <cell r="K1255">
            <v>34.5</v>
          </cell>
          <cell r="Q1255">
            <v>2.5034000000000001</v>
          </cell>
        </row>
        <row r="1256">
          <cell r="K1256">
            <v>34.42</v>
          </cell>
          <cell r="Q1256">
            <v>2.4975999999999998</v>
          </cell>
        </row>
        <row r="1257">
          <cell r="K1257">
            <v>34.61</v>
          </cell>
          <cell r="Q1257">
            <v>2.5114000000000001</v>
          </cell>
        </row>
        <row r="1258">
          <cell r="K1258">
            <v>35.340000000000003</v>
          </cell>
          <cell r="Q1258">
            <v>2.5642999999999998</v>
          </cell>
        </row>
        <row r="1259">
          <cell r="K1259">
            <v>34.619999999999997</v>
          </cell>
          <cell r="Q1259">
            <v>2.5121000000000002</v>
          </cell>
        </row>
        <row r="1260">
          <cell r="K1260">
            <v>34.700000000000003</v>
          </cell>
          <cell r="Q1260">
            <v>2.5179</v>
          </cell>
        </row>
        <row r="1261">
          <cell r="K1261">
            <v>34.799999999999997</v>
          </cell>
          <cell r="Q1261">
            <v>2.5251000000000001</v>
          </cell>
        </row>
        <row r="1262">
          <cell r="K1262">
            <v>35.090000000000003</v>
          </cell>
          <cell r="Q1262">
            <v>2.5461999999999998</v>
          </cell>
        </row>
        <row r="1263">
          <cell r="K1263">
            <v>34.39</v>
          </cell>
          <cell r="Q1263">
            <v>2.4954000000000001</v>
          </cell>
        </row>
        <row r="1264">
          <cell r="K1264">
            <v>34.19</v>
          </cell>
          <cell r="Q1264">
            <v>2.4809000000000001</v>
          </cell>
        </row>
        <row r="1265">
          <cell r="K1265">
            <v>35.71</v>
          </cell>
          <cell r="Q1265">
            <v>2.5912000000000002</v>
          </cell>
        </row>
        <row r="1266">
          <cell r="K1266">
            <v>35.880000000000003</v>
          </cell>
          <cell r="Q1266">
            <v>2.6034999999999999</v>
          </cell>
        </row>
        <row r="1267">
          <cell r="K1267">
            <v>35.700000000000003</v>
          </cell>
          <cell r="Q1267">
            <v>2.5903999999999998</v>
          </cell>
        </row>
        <row r="1268">
          <cell r="K1268">
            <v>36.340000000000003</v>
          </cell>
          <cell r="Q1268">
            <v>2.6368999999999998</v>
          </cell>
        </row>
        <row r="1269">
          <cell r="K1269">
            <v>36.5</v>
          </cell>
          <cell r="Q1269">
            <v>2.6484999999999999</v>
          </cell>
        </row>
        <row r="1270">
          <cell r="K1270">
            <v>35.15</v>
          </cell>
          <cell r="Q1270">
            <v>2.5505</v>
          </cell>
        </row>
        <row r="1271">
          <cell r="K1271">
            <v>34.97</v>
          </cell>
          <cell r="Q1271">
            <v>2.5375000000000001</v>
          </cell>
        </row>
        <row r="1272">
          <cell r="K1272">
            <v>34.869999999999997</v>
          </cell>
          <cell r="Q1272">
            <v>2.5301999999999998</v>
          </cell>
        </row>
        <row r="1273">
          <cell r="K1273">
            <v>34.950000000000003</v>
          </cell>
          <cell r="Q1273">
            <v>2.536</v>
          </cell>
        </row>
        <row r="1274">
          <cell r="K1274">
            <v>35.65</v>
          </cell>
          <cell r="Q1274">
            <v>2.5868000000000002</v>
          </cell>
        </row>
        <row r="1275">
          <cell r="K1275">
            <v>35.39</v>
          </cell>
          <cell r="Q1275">
            <v>2.5678999999999998</v>
          </cell>
        </row>
        <row r="1276">
          <cell r="K1276">
            <v>35.200000000000003</v>
          </cell>
          <cell r="Q1276">
            <v>2.5541999999999998</v>
          </cell>
        </row>
        <row r="1277">
          <cell r="K1277">
            <v>35.130000000000003</v>
          </cell>
          <cell r="Q1277">
            <v>2.5491000000000001</v>
          </cell>
        </row>
        <row r="1278">
          <cell r="K1278">
            <v>34.97</v>
          </cell>
          <cell r="Q1278">
            <v>2.5375000000000001</v>
          </cell>
        </row>
        <row r="1279">
          <cell r="K1279">
            <v>34.729999999999997</v>
          </cell>
          <cell r="Q1279">
            <v>2.5200999999999998</v>
          </cell>
        </row>
        <row r="1280">
          <cell r="K1280">
            <v>34.58</v>
          </cell>
          <cell r="Q1280">
            <v>2.5091999999999999</v>
          </cell>
        </row>
        <row r="1281">
          <cell r="K1281">
            <v>34.53</v>
          </cell>
          <cell r="Q1281">
            <v>2.5055000000000001</v>
          </cell>
        </row>
        <row r="1282">
          <cell r="K1282">
            <v>35.159999999999997</v>
          </cell>
          <cell r="Q1282">
            <v>2.5512999999999999</v>
          </cell>
        </row>
        <row r="1283">
          <cell r="K1283">
            <v>35.6</v>
          </cell>
          <cell r="Q1283">
            <v>2.5832000000000002</v>
          </cell>
        </row>
        <row r="1284">
          <cell r="K1284">
            <v>36.590000000000003</v>
          </cell>
          <cell r="Q1284">
            <v>2.6549999999999998</v>
          </cell>
        </row>
        <row r="1285">
          <cell r="K1285">
            <v>36.56</v>
          </cell>
          <cell r="Q1285">
            <v>2.6528</v>
          </cell>
        </row>
        <row r="1286">
          <cell r="K1286">
            <v>37.119999999999997</v>
          </cell>
          <cell r="Q1286">
            <v>2.6934999999999998</v>
          </cell>
        </row>
        <row r="1287">
          <cell r="K1287">
            <v>37.25</v>
          </cell>
          <cell r="Q1287">
            <v>2.7029000000000001</v>
          </cell>
        </row>
        <row r="1288">
          <cell r="K1288">
            <v>37.04</v>
          </cell>
          <cell r="Q1288">
            <v>2.6877</v>
          </cell>
        </row>
        <row r="1289">
          <cell r="K1289">
            <v>37.06</v>
          </cell>
          <cell r="Q1289">
            <v>2.6890999999999998</v>
          </cell>
        </row>
        <row r="1290">
          <cell r="K1290">
            <v>37.25</v>
          </cell>
          <cell r="Q1290">
            <v>2.7029000000000001</v>
          </cell>
        </row>
        <row r="1291">
          <cell r="K1291">
            <v>37.9</v>
          </cell>
          <cell r="Q1291">
            <v>2.7501000000000002</v>
          </cell>
        </row>
        <row r="1292">
          <cell r="K1292">
            <v>37.96</v>
          </cell>
          <cell r="Q1292">
            <v>2.7544</v>
          </cell>
        </row>
        <row r="1293">
          <cell r="K1293">
            <v>38.380000000000003</v>
          </cell>
          <cell r="Q1293">
            <v>2.7848999999999999</v>
          </cell>
        </row>
        <row r="1294">
          <cell r="K1294">
            <v>37.47</v>
          </cell>
          <cell r="Q1294">
            <v>2.7189000000000001</v>
          </cell>
        </row>
        <row r="1295">
          <cell r="K1295">
            <v>37.340000000000003</v>
          </cell>
          <cell r="Q1295">
            <v>2.7094</v>
          </cell>
        </row>
        <row r="1296">
          <cell r="K1296">
            <v>38</v>
          </cell>
          <cell r="Q1296">
            <v>2.7572999999999999</v>
          </cell>
        </row>
        <row r="1297">
          <cell r="K1297">
            <v>38.020000000000003</v>
          </cell>
          <cell r="Q1297">
            <v>2.7587999999999999</v>
          </cell>
        </row>
        <row r="1298">
          <cell r="K1298">
            <v>38.99</v>
          </cell>
          <cell r="Q1298">
            <v>2.8292000000000002</v>
          </cell>
        </row>
        <row r="1299">
          <cell r="K1299">
            <v>39.56</v>
          </cell>
          <cell r="Q1299">
            <v>2.8704999999999998</v>
          </cell>
        </row>
        <row r="1300">
          <cell r="K1300">
            <v>39.450000000000003</v>
          </cell>
          <cell r="Q1300">
            <v>2.8624999999999998</v>
          </cell>
        </row>
        <row r="1301">
          <cell r="K1301">
            <v>39.99</v>
          </cell>
          <cell r="Q1301">
            <v>2.9016999999999999</v>
          </cell>
        </row>
        <row r="1302">
          <cell r="K1302">
            <v>40.18</v>
          </cell>
          <cell r="Q1302">
            <v>2.9155000000000002</v>
          </cell>
        </row>
        <row r="1303">
          <cell r="K1303">
            <v>39.71</v>
          </cell>
          <cell r="Q1303">
            <v>2.8814000000000002</v>
          </cell>
        </row>
        <row r="1304">
          <cell r="K1304">
            <v>40.39</v>
          </cell>
          <cell r="Q1304">
            <v>2.9308000000000001</v>
          </cell>
        </row>
        <row r="1305">
          <cell r="K1305">
            <v>39.81</v>
          </cell>
          <cell r="Q1305">
            <v>2.8887</v>
          </cell>
        </row>
        <row r="1306">
          <cell r="K1306">
            <v>39.6</v>
          </cell>
          <cell r="Q1306">
            <v>2.7976999999999999</v>
          </cell>
        </row>
        <row r="1307">
          <cell r="K1307">
            <v>39.36</v>
          </cell>
          <cell r="Q1307">
            <v>2.7808000000000002</v>
          </cell>
        </row>
        <row r="1308">
          <cell r="K1308">
            <v>39.64</v>
          </cell>
          <cell r="Q1308">
            <v>2.8006000000000002</v>
          </cell>
        </row>
        <row r="1309">
          <cell r="K1309">
            <v>39.409999999999997</v>
          </cell>
          <cell r="Q1309">
            <v>2.7843</v>
          </cell>
        </row>
        <row r="1310">
          <cell r="K1310">
            <v>39.770000000000003</v>
          </cell>
          <cell r="Q1310">
            <v>2.8098000000000001</v>
          </cell>
        </row>
        <row r="1311">
          <cell r="K1311">
            <v>40.76</v>
          </cell>
          <cell r="Q1311">
            <v>2.8797000000000001</v>
          </cell>
        </row>
        <row r="1312">
          <cell r="K1312">
            <v>41.07</v>
          </cell>
          <cell r="Q1312">
            <v>2.9016000000000002</v>
          </cell>
        </row>
        <row r="1313">
          <cell r="K1313">
            <v>40.799999999999997</v>
          </cell>
          <cell r="Q1313">
            <v>2.8824999999999998</v>
          </cell>
        </row>
        <row r="1314">
          <cell r="K1314">
            <v>40.67</v>
          </cell>
          <cell r="Q1314">
            <v>2.8733</v>
          </cell>
        </row>
        <row r="1315">
          <cell r="K1315">
            <v>40.799999999999997</v>
          </cell>
          <cell r="Q1315">
            <v>2.8824999999999998</v>
          </cell>
        </row>
        <row r="1316">
          <cell r="K1316">
            <v>41.1</v>
          </cell>
          <cell r="Q1316">
            <v>2.9037000000000002</v>
          </cell>
        </row>
        <row r="1317">
          <cell r="K1317">
            <v>42.22</v>
          </cell>
          <cell r="Q1317">
            <v>2.9828000000000001</v>
          </cell>
        </row>
        <row r="1318">
          <cell r="K1318">
            <v>42</v>
          </cell>
          <cell r="Q1318">
            <v>2.9672999999999998</v>
          </cell>
        </row>
        <row r="1319">
          <cell r="K1319">
            <v>41.71</v>
          </cell>
          <cell r="Q1319">
            <v>2.9468000000000001</v>
          </cell>
        </row>
        <row r="1320">
          <cell r="K1320">
            <v>41.54</v>
          </cell>
          <cell r="Q1320">
            <v>2.9348000000000001</v>
          </cell>
        </row>
        <row r="1321">
          <cell r="K1321">
            <v>41.87</v>
          </cell>
          <cell r="Q1321">
            <v>2.9581</v>
          </cell>
        </row>
        <row r="1322">
          <cell r="K1322">
            <v>41.73</v>
          </cell>
          <cell r="Q1322">
            <v>2.9481999999999999</v>
          </cell>
        </row>
        <row r="1323">
          <cell r="K1323">
            <v>41.36</v>
          </cell>
          <cell r="Q1323">
            <v>2.9220999999999999</v>
          </cell>
        </row>
        <row r="1324">
          <cell r="K1324">
            <v>40.85</v>
          </cell>
          <cell r="Q1324">
            <v>2.8860999999999999</v>
          </cell>
        </row>
        <row r="1325">
          <cell r="K1325">
            <v>41.7</v>
          </cell>
          <cell r="Q1325">
            <v>2.9460999999999999</v>
          </cell>
        </row>
        <row r="1326">
          <cell r="K1326">
            <v>42.48</v>
          </cell>
          <cell r="Q1326">
            <v>3.0011999999999999</v>
          </cell>
        </row>
        <row r="1327">
          <cell r="K1327">
            <v>43.53</v>
          </cell>
          <cell r="Q1327">
            <v>3.0754000000000001</v>
          </cell>
        </row>
        <row r="1328">
          <cell r="K1328">
            <v>44.1</v>
          </cell>
          <cell r="Q1328">
            <v>3.1156999999999999</v>
          </cell>
        </row>
        <row r="1329">
          <cell r="K1329">
            <v>43.72</v>
          </cell>
          <cell r="Q1329">
            <v>3.0888</v>
          </cell>
        </row>
        <row r="1330">
          <cell r="K1330">
            <v>43.74</v>
          </cell>
          <cell r="Q1330">
            <v>3.0901999999999998</v>
          </cell>
        </row>
        <row r="1331">
          <cell r="K1331">
            <v>43.23</v>
          </cell>
          <cell r="Q1331">
            <v>3.0541999999999998</v>
          </cell>
        </row>
        <row r="1332">
          <cell r="K1332">
            <v>43.48</v>
          </cell>
          <cell r="Q1332">
            <v>3.0718999999999999</v>
          </cell>
        </row>
        <row r="1333">
          <cell r="K1333">
            <v>43.585000000000001</v>
          </cell>
          <cell r="Q1333">
            <v>3.0792999999999999</v>
          </cell>
        </row>
        <row r="1334">
          <cell r="K1334">
            <v>43.95</v>
          </cell>
          <cell r="Q1334">
            <v>3.1051000000000002</v>
          </cell>
        </row>
        <row r="1335">
          <cell r="K1335">
            <v>43.91</v>
          </cell>
          <cell r="Q1335">
            <v>3.1021999999999998</v>
          </cell>
        </row>
        <row r="1336">
          <cell r="K1336">
            <v>43.96</v>
          </cell>
          <cell r="Q1336">
            <v>3.1057999999999999</v>
          </cell>
        </row>
        <row r="1337">
          <cell r="K1337">
            <v>44.18</v>
          </cell>
          <cell r="Q1337">
            <v>3.1213000000000002</v>
          </cell>
        </row>
        <row r="1338">
          <cell r="K1338">
            <v>44.18</v>
          </cell>
          <cell r="Q1338">
            <v>3.1213000000000002</v>
          </cell>
        </row>
        <row r="1339">
          <cell r="K1339">
            <v>44.69</v>
          </cell>
          <cell r="Q1339">
            <v>3.1573000000000002</v>
          </cell>
        </row>
        <row r="1340">
          <cell r="K1340">
            <v>48.86</v>
          </cell>
          <cell r="Q1340">
            <v>3.452</v>
          </cell>
        </row>
        <row r="1341">
          <cell r="K1341">
            <v>48.29</v>
          </cell>
          <cell r="Q1341">
            <v>3.4117000000000002</v>
          </cell>
        </row>
        <row r="1342">
          <cell r="K1342">
            <v>48.05</v>
          </cell>
          <cell r="Q1342">
            <v>3.3946999999999998</v>
          </cell>
        </row>
        <row r="1343">
          <cell r="K1343">
            <v>47.53</v>
          </cell>
          <cell r="Q1343">
            <v>3.3580000000000001</v>
          </cell>
        </row>
        <row r="1344">
          <cell r="K1344">
            <v>47.8</v>
          </cell>
          <cell r="Q1344">
            <v>3.3771</v>
          </cell>
        </row>
        <row r="1345">
          <cell r="K1345">
            <v>47.19</v>
          </cell>
          <cell r="Q1345">
            <v>3.3340000000000001</v>
          </cell>
        </row>
        <row r="1346">
          <cell r="K1346">
            <v>47.15</v>
          </cell>
          <cell r="Q1346">
            <v>3.3311000000000002</v>
          </cell>
        </row>
        <row r="1347">
          <cell r="K1347">
            <v>46.67</v>
          </cell>
          <cell r="Q1347">
            <v>3.2972000000000001</v>
          </cell>
        </row>
        <row r="1348">
          <cell r="K1348">
            <v>47.19</v>
          </cell>
          <cell r="Q1348">
            <v>3.3340000000000001</v>
          </cell>
        </row>
        <row r="1349">
          <cell r="K1349">
            <v>46.94</v>
          </cell>
          <cell r="Q1349">
            <v>3.3163</v>
          </cell>
        </row>
        <row r="1350">
          <cell r="K1350">
            <v>47</v>
          </cell>
          <cell r="Q1350">
            <v>3.3206000000000002</v>
          </cell>
        </row>
        <row r="1351">
          <cell r="K1351">
            <v>47.43</v>
          </cell>
          <cell r="Q1351">
            <v>3.3509000000000002</v>
          </cell>
        </row>
        <row r="1352">
          <cell r="K1352">
            <v>47.51</v>
          </cell>
          <cell r="Q1352">
            <v>3.3565999999999998</v>
          </cell>
        </row>
        <row r="1353">
          <cell r="K1353">
            <v>47.46</v>
          </cell>
          <cell r="Q1353">
            <v>3.3530000000000002</v>
          </cell>
        </row>
        <row r="1354">
          <cell r="K1354">
            <v>47.57</v>
          </cell>
          <cell r="Q1354">
            <v>3.3607999999999998</v>
          </cell>
        </row>
        <row r="1355">
          <cell r="K1355">
            <v>47.88</v>
          </cell>
          <cell r="Q1355">
            <v>3.3826999999999998</v>
          </cell>
        </row>
        <row r="1356">
          <cell r="K1356">
            <v>47.11</v>
          </cell>
          <cell r="Q1356">
            <v>3.3283</v>
          </cell>
        </row>
        <row r="1357">
          <cell r="K1357">
            <v>46.89</v>
          </cell>
          <cell r="Q1357">
            <v>3.3128000000000002</v>
          </cell>
        </row>
        <row r="1358">
          <cell r="K1358">
            <v>47.38</v>
          </cell>
          <cell r="Q1358">
            <v>3.3473999999999999</v>
          </cell>
        </row>
        <row r="1359">
          <cell r="K1359">
            <v>46.99</v>
          </cell>
          <cell r="Q1359">
            <v>3.3197999999999999</v>
          </cell>
        </row>
        <row r="1360">
          <cell r="K1360">
            <v>47.22</v>
          </cell>
          <cell r="Q1360">
            <v>3.3361000000000001</v>
          </cell>
        </row>
        <row r="1361">
          <cell r="K1361">
            <v>47.53</v>
          </cell>
          <cell r="Q1361">
            <v>3.3580000000000001</v>
          </cell>
        </row>
        <row r="1362">
          <cell r="K1362">
            <v>47.63</v>
          </cell>
          <cell r="Q1362">
            <v>3.3651</v>
          </cell>
        </row>
        <row r="1363">
          <cell r="K1363">
            <v>47.78</v>
          </cell>
          <cell r="Q1363">
            <v>3.3757000000000001</v>
          </cell>
        </row>
        <row r="1364">
          <cell r="K1364">
            <v>47.8</v>
          </cell>
          <cell r="Q1364">
            <v>3.3771</v>
          </cell>
        </row>
        <row r="1365">
          <cell r="K1365">
            <v>47.32</v>
          </cell>
          <cell r="Q1365">
            <v>3.3431999999999999</v>
          </cell>
        </row>
        <row r="1366">
          <cell r="K1366">
            <v>47.34</v>
          </cell>
          <cell r="Q1366">
            <v>3.3445999999999998</v>
          </cell>
        </row>
        <row r="1367">
          <cell r="K1367">
            <v>46.98</v>
          </cell>
          <cell r="Q1367">
            <v>3.3191000000000002</v>
          </cell>
        </row>
        <row r="1368">
          <cell r="K1368">
            <v>47.3</v>
          </cell>
          <cell r="Q1368">
            <v>3.2877000000000001</v>
          </cell>
        </row>
        <row r="1369">
          <cell r="K1369">
            <v>47.51</v>
          </cell>
          <cell r="Q1369">
            <v>3.3022999999999998</v>
          </cell>
        </row>
        <row r="1370">
          <cell r="K1370">
            <v>46.44</v>
          </cell>
          <cell r="Q1370">
            <v>3.2279</v>
          </cell>
        </row>
        <row r="1371">
          <cell r="K1371">
            <v>46.22</v>
          </cell>
          <cell r="Q1371">
            <v>3.2126000000000001</v>
          </cell>
        </row>
        <row r="1372">
          <cell r="K1372">
            <v>45.51</v>
          </cell>
          <cell r="Q1372">
            <v>3.1633</v>
          </cell>
        </row>
        <row r="1373">
          <cell r="K1373">
            <v>44.47</v>
          </cell>
          <cell r="Q1373">
            <v>3.0910000000000002</v>
          </cell>
        </row>
        <row r="1374">
          <cell r="K1374">
            <v>44.91</v>
          </cell>
          <cell r="Q1374">
            <v>3.1215999999999999</v>
          </cell>
        </row>
        <row r="1375">
          <cell r="K1375">
            <v>45.3</v>
          </cell>
          <cell r="Q1375">
            <v>3.1486999999999998</v>
          </cell>
        </row>
        <row r="1376">
          <cell r="K1376">
            <v>44.91</v>
          </cell>
          <cell r="Q1376">
            <v>3.1215999999999999</v>
          </cell>
        </row>
        <row r="1377">
          <cell r="K1377">
            <v>44.59</v>
          </cell>
          <cell r="Q1377">
            <v>3.0992999999999999</v>
          </cell>
        </row>
        <row r="1378">
          <cell r="K1378">
            <v>45.28</v>
          </cell>
          <cell r="Q1378">
            <v>3.1473</v>
          </cell>
        </row>
        <row r="1379">
          <cell r="K1379">
            <v>45.17</v>
          </cell>
          <cell r="Q1379">
            <v>3.1396999999999999</v>
          </cell>
        </row>
        <row r="1380">
          <cell r="K1380">
            <v>44.81</v>
          </cell>
          <cell r="Q1380">
            <v>3.1145999999999998</v>
          </cell>
        </row>
        <row r="1381">
          <cell r="K1381">
            <v>44.54</v>
          </cell>
          <cell r="Q1381">
            <v>3.0958999999999999</v>
          </cell>
        </row>
        <row r="1382">
          <cell r="K1382">
            <v>44.15</v>
          </cell>
          <cell r="Q1382">
            <v>3.0688</v>
          </cell>
        </row>
        <row r="1383">
          <cell r="K1383">
            <v>44.5</v>
          </cell>
          <cell r="Q1383">
            <v>3.0931000000000002</v>
          </cell>
        </row>
        <row r="1384">
          <cell r="K1384">
            <v>45.67</v>
          </cell>
          <cell r="Q1384">
            <v>3.1743999999999999</v>
          </cell>
        </row>
        <row r="1385">
          <cell r="K1385">
            <v>47.28</v>
          </cell>
          <cell r="Q1385">
            <v>3.2863000000000002</v>
          </cell>
        </row>
        <row r="1386">
          <cell r="K1386">
            <v>46.81</v>
          </cell>
          <cell r="Q1386">
            <v>3.2536999999999998</v>
          </cell>
        </row>
        <row r="1387">
          <cell r="K1387">
            <v>47.13</v>
          </cell>
          <cell r="Q1387">
            <v>3.2759</v>
          </cell>
        </row>
        <row r="1388">
          <cell r="K1388">
            <v>47.49</v>
          </cell>
          <cell r="Q1388">
            <v>3.3008999999999999</v>
          </cell>
        </row>
        <row r="1389">
          <cell r="K1389">
            <v>49.33</v>
          </cell>
          <cell r="Q1389">
            <v>3.4287999999999998</v>
          </cell>
        </row>
        <row r="1390">
          <cell r="K1390">
            <v>48.13</v>
          </cell>
          <cell r="Q1390">
            <v>3.3454000000000002</v>
          </cell>
        </row>
        <row r="1391">
          <cell r="K1391">
            <v>46.81</v>
          </cell>
          <cell r="Q1391">
            <v>3.2536999999999998</v>
          </cell>
        </row>
        <row r="1392">
          <cell r="K1392">
            <v>47.02</v>
          </cell>
          <cell r="Q1392">
            <v>3.2683</v>
          </cell>
        </row>
        <row r="1393">
          <cell r="K1393">
            <v>45.92</v>
          </cell>
          <cell r="Q1393">
            <v>3.1918000000000002</v>
          </cell>
        </row>
        <row r="1394">
          <cell r="K1394">
            <v>45.38</v>
          </cell>
          <cell r="Q1394">
            <v>3.1543000000000001</v>
          </cell>
        </row>
        <row r="1395">
          <cell r="K1395">
            <v>45.39</v>
          </cell>
          <cell r="Q1395">
            <v>3.1549999999999998</v>
          </cell>
        </row>
        <row r="1396">
          <cell r="K1396">
            <v>45.19</v>
          </cell>
          <cell r="Q1396">
            <v>3.1410999999999998</v>
          </cell>
        </row>
        <row r="1397">
          <cell r="K1397">
            <v>44.36</v>
          </cell>
          <cell r="Q1397">
            <v>3.0834000000000001</v>
          </cell>
        </row>
        <row r="1398">
          <cell r="K1398">
            <v>44.58</v>
          </cell>
          <cell r="Q1398">
            <v>3.0987</v>
          </cell>
        </row>
        <row r="1399">
          <cell r="K1399">
            <v>44.75</v>
          </cell>
          <cell r="Q1399">
            <v>3.1105</v>
          </cell>
        </row>
        <row r="1400">
          <cell r="K1400">
            <v>43.68</v>
          </cell>
          <cell r="Q1400">
            <v>3.0360999999999998</v>
          </cell>
        </row>
        <row r="1401">
          <cell r="K1401">
            <v>42.98</v>
          </cell>
          <cell r="Q1401">
            <v>2.9874000000000001</v>
          </cell>
        </row>
        <row r="1402">
          <cell r="K1402">
            <v>43.79</v>
          </cell>
          <cell r="Q1402">
            <v>3.0436999999999999</v>
          </cell>
        </row>
        <row r="1403">
          <cell r="K1403">
            <v>43.83</v>
          </cell>
          <cell r="Q1403">
            <v>3.0465</v>
          </cell>
        </row>
        <row r="1404">
          <cell r="K1404">
            <v>43.81</v>
          </cell>
          <cell r="Q1404">
            <v>3.0451000000000001</v>
          </cell>
        </row>
        <row r="1405">
          <cell r="K1405">
            <v>43.72</v>
          </cell>
          <cell r="Q1405">
            <v>3.0388999999999999</v>
          </cell>
        </row>
        <row r="1406">
          <cell r="K1406">
            <v>43.19</v>
          </cell>
          <cell r="Q1406">
            <v>3.0019999999999998</v>
          </cell>
        </row>
        <row r="1407">
          <cell r="K1407">
            <v>43.9</v>
          </cell>
          <cell r="Q1407">
            <v>3.0514000000000001</v>
          </cell>
        </row>
        <row r="1408">
          <cell r="K1408">
            <v>43.32</v>
          </cell>
          <cell r="Q1408">
            <v>3.0110999999999999</v>
          </cell>
        </row>
        <row r="1409">
          <cell r="K1409">
            <v>42.96</v>
          </cell>
          <cell r="Q1409">
            <v>2.9861</v>
          </cell>
        </row>
        <row r="1410">
          <cell r="K1410">
            <v>41.6</v>
          </cell>
          <cell r="Q1410">
            <v>2.8915000000000002</v>
          </cell>
        </row>
        <row r="1411">
          <cell r="K1411">
            <v>41.58</v>
          </cell>
          <cell r="Q1411">
            <v>2.8900999999999999</v>
          </cell>
        </row>
        <row r="1412">
          <cell r="K1412">
            <v>42.12</v>
          </cell>
          <cell r="Q1412">
            <v>2.9277000000000002</v>
          </cell>
        </row>
        <row r="1413">
          <cell r="K1413">
            <v>41.9</v>
          </cell>
          <cell r="Q1413">
            <v>2.9123999999999999</v>
          </cell>
        </row>
        <row r="1414">
          <cell r="K1414">
            <v>41.07</v>
          </cell>
          <cell r="Q1414">
            <v>2.8546999999999998</v>
          </cell>
        </row>
        <row r="1415">
          <cell r="K1415">
            <v>41.77</v>
          </cell>
          <cell r="Q1415">
            <v>2.9033000000000002</v>
          </cell>
        </row>
        <row r="1416">
          <cell r="K1416">
            <v>38.195</v>
          </cell>
          <cell r="Q1416">
            <v>2.6547999999999998</v>
          </cell>
        </row>
        <row r="1417">
          <cell r="K1417">
            <v>39.51</v>
          </cell>
          <cell r="Q1417">
            <v>2.7462</v>
          </cell>
        </row>
        <row r="1418">
          <cell r="K1418">
            <v>38.369999999999997</v>
          </cell>
          <cell r="Q1418">
            <v>2.6669999999999998</v>
          </cell>
        </row>
        <row r="1419">
          <cell r="K1419">
            <v>37.450000000000003</v>
          </cell>
          <cell r="Q1419">
            <v>2.6031</v>
          </cell>
        </row>
        <row r="1420">
          <cell r="K1420">
            <v>37.78</v>
          </cell>
          <cell r="Q1420">
            <v>2.6259999999999999</v>
          </cell>
        </row>
        <row r="1421">
          <cell r="K1421">
            <v>38.21</v>
          </cell>
          <cell r="Q1421">
            <v>2.6558999999999999</v>
          </cell>
        </row>
        <row r="1422">
          <cell r="K1422">
            <v>38.94</v>
          </cell>
          <cell r="Q1422">
            <v>2.7065999999999999</v>
          </cell>
        </row>
        <row r="1423">
          <cell r="K1423">
            <v>38.340000000000003</v>
          </cell>
          <cell r="Q1423">
            <v>2.6648999999999998</v>
          </cell>
        </row>
        <row r="1424">
          <cell r="K1424">
            <v>37.4</v>
          </cell>
          <cell r="Q1424">
            <v>2.5996000000000001</v>
          </cell>
        </row>
        <row r="1425">
          <cell r="K1425">
            <v>36.979999999999997</v>
          </cell>
          <cell r="Q1425">
            <v>2.5703999999999998</v>
          </cell>
        </row>
        <row r="1426">
          <cell r="K1426">
            <v>36.82</v>
          </cell>
          <cell r="Q1426">
            <v>2.5592999999999999</v>
          </cell>
        </row>
        <row r="1427">
          <cell r="K1427">
            <v>36.840000000000003</v>
          </cell>
          <cell r="Q1427">
            <v>2.5607000000000002</v>
          </cell>
        </row>
        <row r="1428">
          <cell r="K1428">
            <v>37.25</v>
          </cell>
          <cell r="Q1428">
            <v>2.5891999999999999</v>
          </cell>
        </row>
        <row r="1429">
          <cell r="K1429">
            <v>36.76</v>
          </cell>
          <cell r="Q1429">
            <v>2.5550999999999999</v>
          </cell>
        </row>
        <row r="1430">
          <cell r="K1430">
            <v>38.29</v>
          </cell>
          <cell r="Q1430">
            <v>2.6614</v>
          </cell>
        </row>
        <row r="1431">
          <cell r="K1431">
            <v>38.31</v>
          </cell>
          <cell r="Q1431">
            <v>2.6263999999999998</v>
          </cell>
        </row>
        <row r="1432">
          <cell r="K1432">
            <v>38.64</v>
          </cell>
          <cell r="Q1432">
            <v>2.649</v>
          </cell>
        </row>
        <row r="1433">
          <cell r="K1433">
            <v>37.92</v>
          </cell>
          <cell r="Q1433">
            <v>2.5996000000000001</v>
          </cell>
        </row>
        <row r="1434">
          <cell r="K1434">
            <v>37.380000000000003</v>
          </cell>
          <cell r="Q1434">
            <v>2.5626000000000002</v>
          </cell>
        </row>
        <row r="1435">
          <cell r="K1435">
            <v>37.46</v>
          </cell>
          <cell r="Q1435">
            <v>2.5680999999999998</v>
          </cell>
        </row>
        <row r="1436">
          <cell r="K1436">
            <v>36.71</v>
          </cell>
          <cell r="Q1436">
            <v>2.5167000000000002</v>
          </cell>
        </row>
        <row r="1437">
          <cell r="K1437">
            <v>36.64</v>
          </cell>
          <cell r="Q1437">
            <v>2.5118999999999998</v>
          </cell>
        </row>
        <row r="1438">
          <cell r="K1438">
            <v>36.06</v>
          </cell>
          <cell r="Q1438">
            <v>2.4721000000000002</v>
          </cell>
        </row>
        <row r="1439">
          <cell r="K1439">
            <v>36.32</v>
          </cell>
          <cell r="Q1439">
            <v>2.4899</v>
          </cell>
        </row>
        <row r="1440">
          <cell r="K1440">
            <v>36.21</v>
          </cell>
          <cell r="Q1440">
            <v>2.4824000000000002</v>
          </cell>
        </row>
        <row r="1441">
          <cell r="K1441">
            <v>36.46</v>
          </cell>
          <cell r="Q1441">
            <v>2.4994999999999998</v>
          </cell>
        </row>
        <row r="1442">
          <cell r="K1442">
            <v>37.29</v>
          </cell>
          <cell r="Q1442">
            <v>2.5564</v>
          </cell>
        </row>
        <row r="1443">
          <cell r="K1443">
            <v>37.28</v>
          </cell>
          <cell r="Q1443">
            <v>2.5556999999999999</v>
          </cell>
        </row>
        <row r="1444">
          <cell r="K1444">
            <v>36.86</v>
          </cell>
          <cell r="Q1444">
            <v>2.5268999999999999</v>
          </cell>
        </row>
        <row r="1445">
          <cell r="K1445">
            <v>35.840000000000003</v>
          </cell>
          <cell r="Q1445">
            <v>2.4569999999999999</v>
          </cell>
        </row>
        <row r="1446">
          <cell r="K1446">
            <v>37.03</v>
          </cell>
          <cell r="Q1446">
            <v>2.5386000000000002</v>
          </cell>
        </row>
        <row r="1447">
          <cell r="K1447">
            <v>37.5</v>
          </cell>
          <cell r="Q1447">
            <v>2.5708000000000002</v>
          </cell>
        </row>
        <row r="1448">
          <cell r="K1448">
            <v>37.369999999999997</v>
          </cell>
          <cell r="Q1448">
            <v>2.5619000000000001</v>
          </cell>
        </row>
        <row r="1449">
          <cell r="K1449">
            <v>38.64</v>
          </cell>
          <cell r="Q1449">
            <v>2.649</v>
          </cell>
        </row>
        <row r="1450">
          <cell r="K1450">
            <v>38.56</v>
          </cell>
          <cell r="Q1450">
            <v>2.6435</v>
          </cell>
        </row>
        <row r="1451">
          <cell r="K1451">
            <v>38.61</v>
          </cell>
          <cell r="Q1451">
            <v>2.6469</v>
          </cell>
        </row>
        <row r="1452">
          <cell r="K1452">
            <v>39.369999999999997</v>
          </cell>
          <cell r="Q1452">
            <v>2.6989999999999998</v>
          </cell>
        </row>
        <row r="1453">
          <cell r="K1453">
            <v>40.35</v>
          </cell>
          <cell r="Q1453">
            <v>2.7662</v>
          </cell>
        </row>
        <row r="1454">
          <cell r="K1454">
            <v>40.26</v>
          </cell>
          <cell r="Q1454">
            <v>2.76</v>
          </cell>
        </row>
        <row r="1455">
          <cell r="K1455">
            <v>40.04</v>
          </cell>
          <cell r="Q1455">
            <v>2.7450000000000001</v>
          </cell>
        </row>
        <row r="1456">
          <cell r="K1456">
            <v>40.729999999999997</v>
          </cell>
          <cell r="Q1456">
            <v>2.7923</v>
          </cell>
        </row>
        <row r="1457">
          <cell r="K1457">
            <v>40.98</v>
          </cell>
          <cell r="Q1457">
            <v>2.8094000000000001</v>
          </cell>
        </row>
        <row r="1458">
          <cell r="K1458">
            <v>41.44</v>
          </cell>
          <cell r="Q1458">
            <v>2.8409</v>
          </cell>
        </row>
        <row r="1459">
          <cell r="K1459">
            <v>41.8</v>
          </cell>
          <cell r="Q1459">
            <v>2.8656000000000001</v>
          </cell>
        </row>
        <row r="1460">
          <cell r="K1460">
            <v>41.43</v>
          </cell>
          <cell r="Q1460">
            <v>2.8401999999999998</v>
          </cell>
        </row>
        <row r="1461">
          <cell r="K1461">
            <v>41.08</v>
          </cell>
          <cell r="Q1461">
            <v>2.8163</v>
          </cell>
        </row>
        <row r="1462">
          <cell r="K1462">
            <v>40.97</v>
          </cell>
          <cell r="Q1462">
            <v>2.8087</v>
          </cell>
        </row>
        <row r="1463">
          <cell r="K1463">
            <v>41.15</v>
          </cell>
          <cell r="Q1463">
            <v>2.8210000000000002</v>
          </cell>
        </row>
        <row r="1464">
          <cell r="K1464">
            <v>41.18</v>
          </cell>
          <cell r="Q1464">
            <v>2.8231000000000002</v>
          </cell>
        </row>
        <row r="1465">
          <cell r="K1465">
            <v>41.84</v>
          </cell>
          <cell r="Q1465">
            <v>2.8683999999999998</v>
          </cell>
        </row>
        <row r="1466">
          <cell r="K1466">
            <v>41.66</v>
          </cell>
          <cell r="Q1466">
            <v>2.8559999999999999</v>
          </cell>
        </row>
        <row r="1467">
          <cell r="K1467">
            <v>41.59</v>
          </cell>
          <cell r="Q1467">
            <v>2.8512</v>
          </cell>
        </row>
        <row r="1468">
          <cell r="K1468">
            <v>40.72</v>
          </cell>
          <cell r="Q1468">
            <v>2.7915999999999999</v>
          </cell>
        </row>
        <row r="1469">
          <cell r="K1469">
            <v>40.5</v>
          </cell>
          <cell r="Q1469">
            <v>2.7765</v>
          </cell>
        </row>
        <row r="1470">
          <cell r="K1470">
            <v>40.28</v>
          </cell>
          <cell r="Q1470">
            <v>2.7614000000000001</v>
          </cell>
        </row>
        <row r="1471">
          <cell r="K1471">
            <v>40.5</v>
          </cell>
          <cell r="Q1471">
            <v>2.7765</v>
          </cell>
        </row>
        <row r="1472">
          <cell r="K1472">
            <v>40.659999999999997</v>
          </cell>
          <cell r="Q1472">
            <v>2.7875000000000001</v>
          </cell>
        </row>
        <row r="1473">
          <cell r="K1473">
            <v>39.97</v>
          </cell>
          <cell r="Q1473">
            <v>2.7402000000000002</v>
          </cell>
        </row>
        <row r="1474">
          <cell r="K1474">
            <v>40.35</v>
          </cell>
          <cell r="Q1474">
            <v>2.7662</v>
          </cell>
        </row>
        <row r="1475">
          <cell r="K1475">
            <v>39.85</v>
          </cell>
          <cell r="Q1475">
            <v>2.7319</v>
          </cell>
        </row>
        <row r="1476">
          <cell r="K1476">
            <v>39.99</v>
          </cell>
          <cell r="Q1476">
            <v>2.7414999999999998</v>
          </cell>
        </row>
        <row r="1477">
          <cell r="K1477">
            <v>40.741798000000003</v>
          </cell>
          <cell r="Q1477">
            <v>2.7930999999999999</v>
          </cell>
        </row>
        <row r="1478">
          <cell r="K1478">
            <v>41.52</v>
          </cell>
          <cell r="Q1478">
            <v>2.8464</v>
          </cell>
        </row>
        <row r="1479">
          <cell r="K1479">
            <v>40.35</v>
          </cell>
          <cell r="Q1479">
            <v>2.7662</v>
          </cell>
        </row>
        <row r="1480">
          <cell r="K1480">
            <v>40.29</v>
          </cell>
          <cell r="Q1480">
            <v>2.7621000000000002</v>
          </cell>
        </row>
        <row r="1481">
          <cell r="K1481">
            <v>40.99</v>
          </cell>
          <cell r="Q1481">
            <v>2.8100999999999998</v>
          </cell>
        </row>
        <row r="1482">
          <cell r="K1482">
            <v>41.42</v>
          </cell>
          <cell r="Q1482">
            <v>2.8395999999999999</v>
          </cell>
        </row>
        <row r="1483">
          <cell r="K1483">
            <v>42.45</v>
          </cell>
          <cell r="Q1483">
            <v>2.9102000000000001</v>
          </cell>
        </row>
        <row r="1484">
          <cell r="K1484">
            <v>42.3</v>
          </cell>
          <cell r="Q1484">
            <v>2.8999000000000001</v>
          </cell>
        </row>
        <row r="1485">
          <cell r="K1485">
            <v>41.89</v>
          </cell>
          <cell r="Q1485">
            <v>2.8717999999999999</v>
          </cell>
        </row>
        <row r="1486">
          <cell r="K1486">
            <v>42.06</v>
          </cell>
          <cell r="Q1486">
            <v>2.8834</v>
          </cell>
        </row>
        <row r="1487">
          <cell r="K1487">
            <v>41.81</v>
          </cell>
          <cell r="Q1487">
            <v>2.8662999999999998</v>
          </cell>
        </row>
        <row r="1488">
          <cell r="K1488">
            <v>41.94</v>
          </cell>
          <cell r="Q1488">
            <v>2.8752</v>
          </cell>
        </row>
        <row r="1489">
          <cell r="K1489">
            <v>42.09</v>
          </cell>
          <cell r="Q1489">
            <v>2.8855</v>
          </cell>
        </row>
        <row r="1490">
          <cell r="K1490">
            <v>41.05</v>
          </cell>
          <cell r="Q1490">
            <v>2.8142</v>
          </cell>
        </row>
        <row r="1491">
          <cell r="K1491">
            <v>40.85</v>
          </cell>
          <cell r="Q1491">
            <v>2.8005</v>
          </cell>
        </row>
        <row r="1492">
          <cell r="K1492">
            <v>41.99</v>
          </cell>
          <cell r="Q1492">
            <v>2.8786</v>
          </cell>
        </row>
        <row r="1493">
          <cell r="K1493">
            <v>41.74</v>
          </cell>
          <cell r="Q1493">
            <v>2.8614999999999999</v>
          </cell>
        </row>
        <row r="1494">
          <cell r="K1494">
            <v>41.78</v>
          </cell>
          <cell r="Q1494">
            <v>2.8637000000000001</v>
          </cell>
        </row>
        <row r="1495">
          <cell r="K1495">
            <v>41.57</v>
          </cell>
          <cell r="Q1495">
            <v>2.8492999999999999</v>
          </cell>
        </row>
        <row r="1496">
          <cell r="K1496">
            <v>41.68</v>
          </cell>
          <cell r="Q1496">
            <v>2.8569</v>
          </cell>
        </row>
        <row r="1497">
          <cell r="K1497">
            <v>42.57</v>
          </cell>
          <cell r="Q1497">
            <v>2.9178999999999999</v>
          </cell>
        </row>
        <row r="1498">
          <cell r="K1498">
            <v>42.73</v>
          </cell>
          <cell r="Q1498">
            <v>2.9287999999999998</v>
          </cell>
        </row>
        <row r="1499">
          <cell r="K1499">
            <v>42.4</v>
          </cell>
          <cell r="Q1499">
            <v>2.9062000000000001</v>
          </cell>
        </row>
        <row r="1500">
          <cell r="K1500">
            <v>40.72</v>
          </cell>
          <cell r="Q1500">
            <v>2.7911000000000001</v>
          </cell>
        </row>
        <row r="1501">
          <cell r="K1501">
            <v>40.06</v>
          </cell>
          <cell r="Q1501">
            <v>2.7458</v>
          </cell>
        </row>
        <row r="1502">
          <cell r="K1502">
            <v>40.44</v>
          </cell>
          <cell r="Q1502">
            <v>2.7719</v>
          </cell>
        </row>
        <row r="1503">
          <cell r="K1503">
            <v>40.17</v>
          </cell>
          <cell r="Q1503">
            <v>2.7534000000000001</v>
          </cell>
        </row>
        <row r="1504">
          <cell r="K1504">
            <v>40.11</v>
          </cell>
          <cell r="Q1504">
            <v>2.7492999999999999</v>
          </cell>
        </row>
        <row r="1505">
          <cell r="K1505">
            <v>39.97</v>
          </cell>
          <cell r="Q1505">
            <v>2.7397</v>
          </cell>
        </row>
        <row r="1506">
          <cell r="K1506">
            <v>39.6</v>
          </cell>
          <cell r="Q1506">
            <v>2.7143000000000002</v>
          </cell>
        </row>
        <row r="1507">
          <cell r="K1507">
            <v>39.75</v>
          </cell>
          <cell r="Q1507">
            <v>2.7246000000000001</v>
          </cell>
        </row>
        <row r="1508">
          <cell r="K1508">
            <v>38.93</v>
          </cell>
          <cell r="Q1508">
            <v>2.6684000000000001</v>
          </cell>
        </row>
        <row r="1509">
          <cell r="K1509">
            <v>39.380000000000003</v>
          </cell>
          <cell r="Q1509">
            <v>2.6991999999999998</v>
          </cell>
        </row>
        <row r="1510">
          <cell r="K1510">
            <v>39.21</v>
          </cell>
          <cell r="Q1510">
            <v>2.6876000000000002</v>
          </cell>
        </row>
        <row r="1511">
          <cell r="K1511">
            <v>39.29</v>
          </cell>
          <cell r="Q1511">
            <v>2.6930000000000001</v>
          </cell>
        </row>
        <row r="1512">
          <cell r="K1512">
            <v>39.26</v>
          </cell>
          <cell r="Q1512">
            <v>2.6909999999999998</v>
          </cell>
        </row>
        <row r="1513">
          <cell r="K1513">
            <v>38.99</v>
          </cell>
          <cell r="Q1513">
            <v>2.6724999999999999</v>
          </cell>
        </row>
        <row r="1514">
          <cell r="K1514">
            <v>38</v>
          </cell>
          <cell r="Q1514">
            <v>2.6046</v>
          </cell>
        </row>
        <row r="1515">
          <cell r="K1515">
            <v>38.1</v>
          </cell>
          <cell r="Q1515">
            <v>2.6114999999999999</v>
          </cell>
        </row>
        <row r="1516">
          <cell r="K1516">
            <v>37.5</v>
          </cell>
          <cell r="Q1516">
            <v>2.5703999999999998</v>
          </cell>
        </row>
        <row r="1517">
          <cell r="K1517">
            <v>37.5</v>
          </cell>
          <cell r="Q1517">
            <v>2.5703999999999998</v>
          </cell>
        </row>
        <row r="1518">
          <cell r="K1518">
            <v>37.9</v>
          </cell>
          <cell r="Q1518">
            <v>2.5977999999999999</v>
          </cell>
        </row>
        <row r="1519">
          <cell r="K1519">
            <v>37.21</v>
          </cell>
          <cell r="Q1519">
            <v>2.5505</v>
          </cell>
        </row>
        <row r="1520">
          <cell r="K1520">
            <v>36.409999999999997</v>
          </cell>
          <cell r="Q1520">
            <v>2.4956</v>
          </cell>
        </row>
        <row r="1521">
          <cell r="K1521">
            <v>37.01</v>
          </cell>
          <cell r="Q1521">
            <v>2.5367999999999999</v>
          </cell>
        </row>
        <row r="1522">
          <cell r="K1522">
            <v>36.520000000000003</v>
          </cell>
          <cell r="Q1522">
            <v>2.5032000000000001</v>
          </cell>
        </row>
        <row r="1523">
          <cell r="K1523">
            <v>36.4</v>
          </cell>
          <cell r="Q1523">
            <v>2.4950000000000001</v>
          </cell>
        </row>
        <row r="1524">
          <cell r="K1524">
            <v>36.119999999999997</v>
          </cell>
          <cell r="Q1524">
            <v>2.4758</v>
          </cell>
        </row>
        <row r="1525">
          <cell r="K1525">
            <v>37.15</v>
          </cell>
          <cell r="Q1525">
            <v>2.5464000000000002</v>
          </cell>
        </row>
        <row r="1526">
          <cell r="K1526">
            <v>37.18</v>
          </cell>
          <cell r="Q1526">
            <v>2.5484</v>
          </cell>
        </row>
        <row r="1527">
          <cell r="K1527">
            <v>37.729999999999997</v>
          </cell>
          <cell r="Q1527">
            <v>2.5861000000000001</v>
          </cell>
        </row>
        <row r="1528">
          <cell r="K1528">
            <v>38.119999999999997</v>
          </cell>
          <cell r="Q1528">
            <v>2.6128</v>
          </cell>
        </row>
        <row r="1529">
          <cell r="K1529">
            <v>38.049999999999997</v>
          </cell>
          <cell r="Q1529">
            <v>2.6080999999999999</v>
          </cell>
        </row>
        <row r="1530">
          <cell r="K1530">
            <v>38.61</v>
          </cell>
          <cell r="Q1530">
            <v>2.6463999999999999</v>
          </cell>
        </row>
        <row r="1531">
          <cell r="K1531">
            <v>38.39</v>
          </cell>
          <cell r="Q1531">
            <v>2.6314000000000002</v>
          </cell>
        </row>
        <row r="1532">
          <cell r="K1532">
            <v>37.89</v>
          </cell>
          <cell r="Q1532">
            <v>2.5971000000000002</v>
          </cell>
        </row>
        <row r="1533">
          <cell r="K1533">
            <v>38.74</v>
          </cell>
          <cell r="Q1533">
            <v>2.6553</v>
          </cell>
        </row>
        <row r="1534">
          <cell r="K1534">
            <v>38.78</v>
          </cell>
          <cell r="Q1534">
            <v>2.6581000000000001</v>
          </cell>
        </row>
        <row r="1535">
          <cell r="K1535">
            <v>38.89</v>
          </cell>
          <cell r="Q1535">
            <v>2.6656</v>
          </cell>
        </row>
        <row r="1536">
          <cell r="K1536">
            <v>39.880000000000003</v>
          </cell>
          <cell r="Q1536">
            <v>2.7334999999999998</v>
          </cell>
        </row>
        <row r="1537">
          <cell r="K1537">
            <v>39.9</v>
          </cell>
          <cell r="Q1537">
            <v>2.7349000000000001</v>
          </cell>
        </row>
        <row r="1538">
          <cell r="K1538">
            <v>39.71</v>
          </cell>
          <cell r="Q1538">
            <v>2.7218</v>
          </cell>
        </row>
        <row r="1539">
          <cell r="K1539">
            <v>41.99</v>
          </cell>
          <cell r="Q1539">
            <v>2.8780999999999999</v>
          </cell>
        </row>
        <row r="1540">
          <cell r="K1540">
            <v>41.7</v>
          </cell>
          <cell r="Q1540">
            <v>2.8582000000000001</v>
          </cell>
        </row>
        <row r="1541">
          <cell r="K1541">
            <v>42.16</v>
          </cell>
          <cell r="Q1541">
            <v>2.8898000000000001</v>
          </cell>
        </row>
        <row r="1542">
          <cell r="K1542">
            <v>42.4</v>
          </cell>
          <cell r="Q1542">
            <v>2.9062000000000001</v>
          </cell>
        </row>
        <row r="1543">
          <cell r="K1543">
            <v>41.08</v>
          </cell>
          <cell r="Q1543">
            <v>2.8157000000000001</v>
          </cell>
        </row>
        <row r="1544">
          <cell r="K1544">
            <v>41.16</v>
          </cell>
          <cell r="Q1544">
            <v>2.8212000000000002</v>
          </cell>
        </row>
        <row r="1545">
          <cell r="K1545">
            <v>40.68</v>
          </cell>
          <cell r="Q1545">
            <v>2.7883</v>
          </cell>
        </row>
        <row r="1546">
          <cell r="K1546">
            <v>41.42</v>
          </cell>
          <cell r="Q1546">
            <v>2.839</v>
          </cell>
        </row>
        <row r="1547">
          <cell r="K1547">
            <v>42.62</v>
          </cell>
          <cell r="Q1547">
            <v>2.9213</v>
          </cell>
        </row>
        <row r="1548">
          <cell r="K1548">
            <v>42.05</v>
          </cell>
          <cell r="Q1548">
            <v>2.8822000000000001</v>
          </cell>
        </row>
        <row r="1549">
          <cell r="K1549">
            <v>41.43</v>
          </cell>
          <cell r="Q1549">
            <v>2.8397000000000001</v>
          </cell>
        </row>
        <row r="1550">
          <cell r="K1550">
            <v>41.07</v>
          </cell>
          <cell r="Q1550">
            <v>2.8151000000000002</v>
          </cell>
        </row>
        <row r="1551">
          <cell r="K1551">
            <v>40.659999999999997</v>
          </cell>
          <cell r="Q1551">
            <v>2.7869000000000002</v>
          </cell>
        </row>
        <row r="1552">
          <cell r="K1552">
            <v>40.71</v>
          </cell>
          <cell r="Q1552">
            <v>2.7904</v>
          </cell>
        </row>
        <row r="1553">
          <cell r="K1553">
            <v>41.314999999999998</v>
          </cell>
          <cell r="Q1553">
            <v>2.8317999999999999</v>
          </cell>
        </row>
        <row r="1554">
          <cell r="K1554">
            <v>40</v>
          </cell>
          <cell r="Q1554">
            <v>2.7416999999999998</v>
          </cell>
        </row>
        <row r="1555">
          <cell r="K1555">
            <v>40.75</v>
          </cell>
          <cell r="Q1555">
            <v>2.9426999999999999</v>
          </cell>
        </row>
        <row r="1556">
          <cell r="K1556">
            <v>42.15</v>
          </cell>
          <cell r="Q1556">
            <v>3.0438000000000001</v>
          </cell>
        </row>
        <row r="1557">
          <cell r="K1557">
            <v>42.09</v>
          </cell>
          <cell r="Q1557">
            <v>3.0394999999999999</v>
          </cell>
        </row>
        <row r="1558">
          <cell r="K1558">
            <v>42.09</v>
          </cell>
          <cell r="Q1558">
            <v>3.0394999999999999</v>
          </cell>
        </row>
        <row r="1559">
          <cell r="K1559">
            <v>42.08</v>
          </cell>
          <cell r="Q1559">
            <v>3.0387</v>
          </cell>
        </row>
        <row r="1560">
          <cell r="K1560">
            <v>42.25</v>
          </cell>
          <cell r="Q1560">
            <v>3.0510000000000002</v>
          </cell>
        </row>
        <row r="1561">
          <cell r="K1561">
            <v>39.299999999999997</v>
          </cell>
          <cell r="Q1561">
            <v>2.8380000000000001</v>
          </cell>
        </row>
        <row r="1562">
          <cell r="K1562">
            <v>39.39</v>
          </cell>
          <cell r="Q1562">
            <v>2.8445</v>
          </cell>
        </row>
        <row r="1563">
          <cell r="K1563">
            <v>39.6</v>
          </cell>
          <cell r="Q1563">
            <v>2.8597000000000001</v>
          </cell>
        </row>
        <row r="1564">
          <cell r="K1564">
            <v>39.909999999999997</v>
          </cell>
          <cell r="Q1564">
            <v>2.8820000000000001</v>
          </cell>
        </row>
        <row r="1565">
          <cell r="K1565">
            <v>40.03</v>
          </cell>
          <cell r="Q1565">
            <v>2.8906999999999998</v>
          </cell>
        </row>
        <row r="1566">
          <cell r="K1566">
            <v>39.83</v>
          </cell>
          <cell r="Q1566">
            <v>2.8763000000000001</v>
          </cell>
        </row>
        <row r="1567">
          <cell r="K1567">
            <v>39.61</v>
          </cell>
          <cell r="Q1567">
            <v>2.8603999999999998</v>
          </cell>
        </row>
        <row r="1568">
          <cell r="K1568">
            <v>39.520000000000003</v>
          </cell>
          <cell r="Q1568">
            <v>2.8538999999999999</v>
          </cell>
        </row>
        <row r="1569">
          <cell r="K1569">
            <v>38.89</v>
          </cell>
          <cell r="Q1569">
            <v>2.8083999999999998</v>
          </cell>
        </row>
        <row r="1570">
          <cell r="K1570">
            <v>38.299999999999997</v>
          </cell>
          <cell r="Q1570">
            <v>2.7658</v>
          </cell>
        </row>
        <row r="1571">
          <cell r="K1571">
            <v>38.590000000000003</v>
          </cell>
          <cell r="Q1571">
            <v>2.7867000000000002</v>
          </cell>
        </row>
        <row r="1572">
          <cell r="K1572">
            <v>38.770000000000003</v>
          </cell>
          <cell r="Q1572">
            <v>2.7997000000000001</v>
          </cell>
        </row>
        <row r="1573">
          <cell r="K1573">
            <v>38.57</v>
          </cell>
          <cell r="Q1573">
            <v>2.7852999999999999</v>
          </cell>
        </row>
        <row r="1574">
          <cell r="K1574">
            <v>38.58</v>
          </cell>
          <cell r="Q1574">
            <v>2.786</v>
          </cell>
        </row>
        <row r="1575">
          <cell r="K1575">
            <v>38.04</v>
          </cell>
          <cell r="Q1575">
            <v>2.7469999999999999</v>
          </cell>
        </row>
        <row r="1576">
          <cell r="K1576">
            <v>37.89</v>
          </cell>
          <cell r="Q1576">
            <v>2.7362000000000002</v>
          </cell>
        </row>
        <row r="1577">
          <cell r="K1577">
            <v>38.5</v>
          </cell>
          <cell r="Q1577">
            <v>2.7801999999999998</v>
          </cell>
        </row>
        <row r="1578">
          <cell r="K1578">
            <v>37.979999999999997</v>
          </cell>
          <cell r="Q1578">
            <v>2.7427000000000001</v>
          </cell>
        </row>
        <row r="1579">
          <cell r="K1579">
            <v>37.700000000000003</v>
          </cell>
          <cell r="Q1579">
            <v>2.7223999999999999</v>
          </cell>
        </row>
        <row r="1580">
          <cell r="K1580">
            <v>37.950000000000003</v>
          </cell>
          <cell r="Q1580">
            <v>2.7404999999999999</v>
          </cell>
        </row>
        <row r="1581">
          <cell r="K1581">
            <v>38.159999999999997</v>
          </cell>
          <cell r="Q1581">
            <v>2.7557</v>
          </cell>
        </row>
        <row r="1582">
          <cell r="K1582">
            <v>38.08</v>
          </cell>
          <cell r="Q1582">
            <v>2.7498999999999998</v>
          </cell>
        </row>
        <row r="1583">
          <cell r="K1583">
            <v>37.869999999999997</v>
          </cell>
          <cell r="Q1583">
            <v>2.7347000000000001</v>
          </cell>
        </row>
        <row r="1584">
          <cell r="K1584">
            <v>37.68</v>
          </cell>
          <cell r="Q1584">
            <v>2.7210000000000001</v>
          </cell>
        </row>
        <row r="1585">
          <cell r="K1585">
            <v>38.56</v>
          </cell>
          <cell r="Q1585">
            <v>2.7846000000000002</v>
          </cell>
        </row>
        <row r="1586">
          <cell r="K1586">
            <v>38.97</v>
          </cell>
          <cell r="Q1586">
            <v>2.8142</v>
          </cell>
        </row>
        <row r="1587">
          <cell r="K1587">
            <v>39.14</v>
          </cell>
          <cell r="Q1587">
            <v>2.8264</v>
          </cell>
        </row>
        <row r="1588">
          <cell r="K1588">
            <v>39.24</v>
          </cell>
          <cell r="Q1588">
            <v>2.8336999999999999</v>
          </cell>
        </row>
        <row r="1589">
          <cell r="K1589">
            <v>35.54</v>
          </cell>
          <cell r="Q1589">
            <v>2.5665</v>
          </cell>
        </row>
        <row r="1590">
          <cell r="K1590">
            <v>35.020000000000003</v>
          </cell>
          <cell r="Q1590">
            <v>2.5289000000000001</v>
          </cell>
        </row>
        <row r="1591">
          <cell r="K1591">
            <v>35</v>
          </cell>
          <cell r="Q1591">
            <v>2.5274999999999999</v>
          </cell>
        </row>
        <row r="1592">
          <cell r="K1592">
            <v>34.200000000000003</v>
          </cell>
          <cell r="Q1592">
            <v>2.4697</v>
          </cell>
        </row>
        <row r="1593">
          <cell r="K1593">
            <v>34.31</v>
          </cell>
          <cell r="Q1593">
            <v>2.4775999999999998</v>
          </cell>
        </row>
        <row r="1594">
          <cell r="K1594">
            <v>34.68</v>
          </cell>
          <cell r="Q1594">
            <v>2.5044</v>
          </cell>
        </row>
        <row r="1595">
          <cell r="K1595">
            <v>34.36</v>
          </cell>
          <cell r="Q1595">
            <v>2.4813000000000001</v>
          </cell>
        </row>
        <row r="1596">
          <cell r="K1596">
            <v>35.14</v>
          </cell>
          <cell r="Q1596">
            <v>2.5375999999999999</v>
          </cell>
        </row>
        <row r="1597">
          <cell r="K1597">
            <v>35.409999999999997</v>
          </cell>
          <cell r="Q1597">
            <v>2.5571000000000002</v>
          </cell>
        </row>
        <row r="1598">
          <cell r="K1598">
            <v>35.26</v>
          </cell>
          <cell r="Q1598">
            <v>2.5461999999999998</v>
          </cell>
        </row>
        <row r="1599">
          <cell r="K1599">
            <v>35.299999999999997</v>
          </cell>
          <cell r="Q1599">
            <v>2.5491000000000001</v>
          </cell>
        </row>
        <row r="1600">
          <cell r="K1600">
            <v>35.020000000000003</v>
          </cell>
          <cell r="Q1600">
            <v>2.5289000000000001</v>
          </cell>
        </row>
        <row r="1601">
          <cell r="K1601">
            <v>35.61</v>
          </cell>
          <cell r="Q1601">
            <v>2.5714999999999999</v>
          </cell>
        </row>
        <row r="1602">
          <cell r="K1602">
            <v>35.72</v>
          </cell>
          <cell r="Q1602">
            <v>2.5794999999999999</v>
          </cell>
        </row>
        <row r="1603">
          <cell r="K1603">
            <v>35.700000000000003</v>
          </cell>
          <cell r="Q1603">
            <v>2.5779999999999998</v>
          </cell>
        </row>
        <row r="1604">
          <cell r="K1604">
            <v>34.68</v>
          </cell>
          <cell r="Q1604">
            <v>2.5044</v>
          </cell>
        </row>
        <row r="1605">
          <cell r="K1605">
            <v>34.9</v>
          </cell>
          <cell r="Q1605">
            <v>2.5203000000000002</v>
          </cell>
        </row>
        <row r="1606">
          <cell r="K1606">
            <v>34.56</v>
          </cell>
          <cell r="Q1606">
            <v>2.4956999999999998</v>
          </cell>
        </row>
        <row r="1607">
          <cell r="K1607">
            <v>34.36</v>
          </cell>
          <cell r="Q1607">
            <v>2.4813000000000001</v>
          </cell>
        </row>
        <row r="1608">
          <cell r="K1608">
            <v>33.61</v>
          </cell>
          <cell r="Q1608">
            <v>2.4270999999999998</v>
          </cell>
        </row>
        <row r="1609">
          <cell r="K1609">
            <v>33.469002000000003</v>
          </cell>
          <cell r="Q1609">
            <v>2.4169</v>
          </cell>
        </row>
        <row r="1610">
          <cell r="K1610">
            <v>33.15</v>
          </cell>
          <cell r="Q1610">
            <v>2.3938999999999999</v>
          </cell>
        </row>
        <row r="1611">
          <cell r="K1611">
            <v>33.25</v>
          </cell>
          <cell r="Q1611">
            <v>2.4011</v>
          </cell>
        </row>
        <row r="1612">
          <cell r="K1612">
            <v>33.44</v>
          </cell>
          <cell r="Q1612">
            <v>2.4148000000000001</v>
          </cell>
        </row>
        <row r="1613">
          <cell r="K1613">
            <v>33.29</v>
          </cell>
          <cell r="Q1613">
            <v>2.4039999999999999</v>
          </cell>
        </row>
        <row r="1614">
          <cell r="K1614">
            <v>32.97</v>
          </cell>
          <cell r="Q1614">
            <v>2.3809</v>
          </cell>
        </row>
        <row r="1615">
          <cell r="K1615">
            <v>33.049999999999997</v>
          </cell>
          <cell r="Q1615">
            <v>2.3866999999999998</v>
          </cell>
        </row>
        <row r="1616">
          <cell r="K1616">
            <v>32.6</v>
          </cell>
          <cell r="Q1616">
            <v>2.3780999999999999</v>
          </cell>
        </row>
        <row r="1617">
          <cell r="K1617">
            <v>34.25</v>
          </cell>
          <cell r="Q1617">
            <v>2.4984999999999999</v>
          </cell>
        </row>
        <row r="1618">
          <cell r="K1618">
            <v>33.43</v>
          </cell>
          <cell r="Q1618">
            <v>2.4386000000000001</v>
          </cell>
        </row>
        <row r="1619">
          <cell r="K1619">
            <v>33.43</v>
          </cell>
          <cell r="Q1619">
            <v>2.4386000000000001</v>
          </cell>
        </row>
        <row r="1620">
          <cell r="K1620">
            <v>33.590000000000003</v>
          </cell>
          <cell r="Q1620">
            <v>2.4502999999999999</v>
          </cell>
        </row>
        <row r="1621">
          <cell r="K1621">
            <v>33.76</v>
          </cell>
          <cell r="Q1621">
            <v>2.4626999999999999</v>
          </cell>
        </row>
        <row r="1622">
          <cell r="K1622">
            <v>33.65</v>
          </cell>
          <cell r="Q1622">
            <v>2.4546999999999999</v>
          </cell>
        </row>
        <row r="1623">
          <cell r="K1623">
            <v>34.4</v>
          </cell>
          <cell r="Q1623">
            <v>2.5093999999999999</v>
          </cell>
        </row>
        <row r="1624">
          <cell r="K1624">
            <v>34.46</v>
          </cell>
          <cell r="Q1624">
            <v>2.5137999999999998</v>
          </cell>
        </row>
        <row r="1625">
          <cell r="K1625">
            <v>34.72</v>
          </cell>
          <cell r="Q1625">
            <v>2.5327000000000002</v>
          </cell>
        </row>
        <row r="1626">
          <cell r="K1626">
            <v>33.659999999999997</v>
          </cell>
          <cell r="Q1626">
            <v>2.4554</v>
          </cell>
        </row>
        <row r="1627">
          <cell r="K1627">
            <v>33.700000000000003</v>
          </cell>
          <cell r="Q1627">
            <v>2.4582999999999999</v>
          </cell>
        </row>
        <row r="1628">
          <cell r="K1628">
            <v>33.11</v>
          </cell>
          <cell r="Q1628">
            <v>2.4152999999999998</v>
          </cell>
        </row>
        <row r="1629">
          <cell r="K1629">
            <v>33.4</v>
          </cell>
          <cell r="Q1629">
            <v>2.4363999999999999</v>
          </cell>
        </row>
        <row r="1630">
          <cell r="K1630">
            <v>32.97</v>
          </cell>
          <cell r="Q1630">
            <v>2.4051</v>
          </cell>
        </row>
        <row r="1631">
          <cell r="K1631">
            <v>32.68</v>
          </cell>
          <cell r="Q1631">
            <v>2.3839000000000001</v>
          </cell>
        </row>
        <row r="1632">
          <cell r="K1632">
            <v>33.590000000000003</v>
          </cell>
          <cell r="Q1632">
            <v>2.4502999999999999</v>
          </cell>
        </row>
        <row r="1633">
          <cell r="K1633">
            <v>34.25</v>
          </cell>
          <cell r="Q1633">
            <v>2.4984999999999999</v>
          </cell>
        </row>
        <row r="1634">
          <cell r="K1634">
            <v>35.31</v>
          </cell>
          <cell r="Q1634">
            <v>2.5758000000000001</v>
          </cell>
        </row>
        <row r="1635">
          <cell r="K1635">
            <v>34.72</v>
          </cell>
          <cell r="Q1635">
            <v>2.5327000000000002</v>
          </cell>
        </row>
        <row r="1636">
          <cell r="K1636">
            <v>35.24</v>
          </cell>
          <cell r="Q1636">
            <v>2.5707</v>
          </cell>
        </row>
        <row r="1637">
          <cell r="K1637">
            <v>35.08</v>
          </cell>
          <cell r="Q1637">
            <v>2.5590000000000002</v>
          </cell>
        </row>
        <row r="1638">
          <cell r="K1638">
            <v>33.68</v>
          </cell>
          <cell r="Q1638">
            <v>2.4569000000000001</v>
          </cell>
        </row>
        <row r="1639">
          <cell r="K1639">
            <v>34.51</v>
          </cell>
          <cell r="Q1639">
            <v>2.5173999999999999</v>
          </cell>
        </row>
        <row r="1640">
          <cell r="K1640">
            <v>34.81</v>
          </cell>
          <cell r="Q1640">
            <v>2.5392999999999999</v>
          </cell>
        </row>
        <row r="1641">
          <cell r="K1641">
            <v>35.28</v>
          </cell>
          <cell r="Q1641">
            <v>2.5735999999999999</v>
          </cell>
        </row>
        <row r="1642">
          <cell r="K1642">
            <v>35.54</v>
          </cell>
          <cell r="Q1642">
            <v>2.5926</v>
          </cell>
        </row>
        <row r="1643">
          <cell r="K1643">
            <v>35.700000000000003</v>
          </cell>
          <cell r="Q1643">
            <v>2.6042000000000001</v>
          </cell>
        </row>
        <row r="1644">
          <cell r="K1644">
            <v>35.33</v>
          </cell>
          <cell r="Q1644">
            <v>2.5771999999999999</v>
          </cell>
        </row>
        <row r="1645">
          <cell r="K1645">
            <v>36.119999999999997</v>
          </cell>
          <cell r="Q1645">
            <v>2.6349</v>
          </cell>
        </row>
        <row r="1646">
          <cell r="K1646">
            <v>35.47</v>
          </cell>
          <cell r="Q1646">
            <v>2.5874999999999999</v>
          </cell>
        </row>
        <row r="1647">
          <cell r="K1647">
            <v>35.5</v>
          </cell>
          <cell r="Q1647">
            <v>2.5895999999999999</v>
          </cell>
        </row>
        <row r="1648">
          <cell r="K1648">
            <v>35.880000000000003</v>
          </cell>
          <cell r="Q1648">
            <v>2.6173999999999999</v>
          </cell>
        </row>
        <row r="1649">
          <cell r="K1649">
            <v>36.39</v>
          </cell>
          <cell r="Q1649">
            <v>2.6545999999999998</v>
          </cell>
        </row>
        <row r="1650">
          <cell r="K1650">
            <v>36.880000000000003</v>
          </cell>
          <cell r="Q1650">
            <v>2.6903000000000001</v>
          </cell>
        </row>
        <row r="1651">
          <cell r="K1651">
            <v>36.659999999999997</v>
          </cell>
          <cell r="Q1651">
            <v>2.6743000000000001</v>
          </cell>
        </row>
        <row r="1652">
          <cell r="K1652">
            <v>36.67</v>
          </cell>
          <cell r="Q1652">
            <v>2.6749999999999998</v>
          </cell>
        </row>
        <row r="1653">
          <cell r="K1653">
            <v>35.630000000000003</v>
          </cell>
          <cell r="Q1653">
            <v>2.5991</v>
          </cell>
        </row>
        <row r="1654">
          <cell r="K1654">
            <v>35.35</v>
          </cell>
          <cell r="Q1654">
            <v>2.5787</v>
          </cell>
        </row>
        <row r="1655">
          <cell r="K1655">
            <v>35.119999999999997</v>
          </cell>
          <cell r="Q1655">
            <v>2.5619000000000001</v>
          </cell>
        </row>
        <row r="1656">
          <cell r="K1656">
            <v>35.5</v>
          </cell>
          <cell r="Q1656">
            <v>2.5895999999999999</v>
          </cell>
        </row>
        <row r="1657">
          <cell r="K1657">
            <v>35.11</v>
          </cell>
          <cell r="Q1657">
            <v>2.5611999999999999</v>
          </cell>
        </row>
        <row r="1658">
          <cell r="K1658">
            <v>35.619999999999997</v>
          </cell>
          <cell r="Q1658">
            <v>2.5983999999999998</v>
          </cell>
        </row>
        <row r="1659">
          <cell r="K1659">
            <v>34.93</v>
          </cell>
          <cell r="Q1659">
            <v>2.5480999999999998</v>
          </cell>
        </row>
        <row r="1660">
          <cell r="K1660">
            <v>34.950000000000003</v>
          </cell>
          <cell r="Q1660">
            <v>2.5495000000000001</v>
          </cell>
        </row>
        <row r="1661">
          <cell r="K1661">
            <v>34.76</v>
          </cell>
          <cell r="Q1661">
            <v>2.5356999999999998</v>
          </cell>
        </row>
        <row r="1662">
          <cell r="K1662">
            <v>33.950000000000003</v>
          </cell>
          <cell r="Q1662">
            <v>2.4765999999999999</v>
          </cell>
        </row>
        <row r="1663">
          <cell r="K1663">
            <v>34.33</v>
          </cell>
          <cell r="Q1663">
            <v>2.5043000000000002</v>
          </cell>
        </row>
        <row r="1664">
          <cell r="K1664">
            <v>34.840000000000003</v>
          </cell>
          <cell r="Q1664">
            <v>2.5415000000000001</v>
          </cell>
        </row>
        <row r="1665">
          <cell r="K1665">
            <v>34.9</v>
          </cell>
          <cell r="Q1665">
            <v>2.5459000000000001</v>
          </cell>
        </row>
        <row r="1666">
          <cell r="K1666">
            <v>34.35</v>
          </cell>
          <cell r="Q1666">
            <v>2.5057</v>
          </cell>
        </row>
        <row r="1667">
          <cell r="K1667">
            <v>34.090000000000003</v>
          </cell>
          <cell r="Q1667">
            <v>2.4868000000000001</v>
          </cell>
        </row>
        <row r="1668">
          <cell r="K1668">
            <v>34.61</v>
          </cell>
          <cell r="Q1668">
            <v>2.5247000000000002</v>
          </cell>
        </row>
        <row r="1669">
          <cell r="K1669">
            <v>33.72</v>
          </cell>
          <cell r="Q1669">
            <v>2.4598</v>
          </cell>
        </row>
        <row r="1670">
          <cell r="K1670">
            <v>34.94</v>
          </cell>
          <cell r="Q1670">
            <v>2.5488</v>
          </cell>
        </row>
        <row r="1671">
          <cell r="K1671">
            <v>35.76</v>
          </cell>
          <cell r="Q1671">
            <v>2.6086</v>
          </cell>
        </row>
        <row r="1672">
          <cell r="K1672">
            <v>34.96</v>
          </cell>
          <cell r="Q1672">
            <v>2.5501999999999998</v>
          </cell>
        </row>
        <row r="1673">
          <cell r="K1673">
            <v>34.24</v>
          </cell>
          <cell r="Q1673">
            <v>2.4977</v>
          </cell>
        </row>
        <row r="1674">
          <cell r="K1674">
            <v>34.69</v>
          </cell>
          <cell r="Q1674">
            <v>2.5306000000000002</v>
          </cell>
        </row>
        <row r="1675">
          <cell r="K1675">
            <v>34.56</v>
          </cell>
          <cell r="Q1675">
            <v>2.5211000000000001</v>
          </cell>
        </row>
        <row r="1676">
          <cell r="K1676">
            <v>34.950000000000003</v>
          </cell>
          <cell r="Q1676">
            <v>2.5495000000000001</v>
          </cell>
        </row>
        <row r="1677">
          <cell r="K1677">
            <v>35.46</v>
          </cell>
          <cell r="Q1677">
            <v>2.5867</v>
          </cell>
        </row>
        <row r="1678">
          <cell r="K1678">
            <v>36.21</v>
          </cell>
          <cell r="Q1678">
            <v>2.6414</v>
          </cell>
        </row>
        <row r="1679">
          <cell r="K1679">
            <v>36.17</v>
          </cell>
          <cell r="Q1679">
            <v>2.6385000000000001</v>
          </cell>
        </row>
        <row r="1680">
          <cell r="K1680">
            <v>36.299999999999997</v>
          </cell>
          <cell r="Q1680">
            <v>2.6695000000000002</v>
          </cell>
        </row>
        <row r="1681">
          <cell r="K1681">
            <v>35.200000000000003</v>
          </cell>
          <cell r="Q1681">
            <v>2.5886999999999998</v>
          </cell>
        </row>
        <row r="1682">
          <cell r="K1682">
            <v>35.08</v>
          </cell>
          <cell r="Q1682">
            <v>2.5798000000000001</v>
          </cell>
        </row>
        <row r="1683">
          <cell r="K1683">
            <v>35.340000000000003</v>
          </cell>
          <cell r="Q1683">
            <v>2.5989</v>
          </cell>
        </row>
        <row r="1684">
          <cell r="K1684">
            <v>34.96</v>
          </cell>
          <cell r="Q1684">
            <v>2.5710000000000002</v>
          </cell>
        </row>
        <row r="1685">
          <cell r="K1685">
            <v>35.17</v>
          </cell>
          <cell r="Q1685">
            <v>2.5863999999999998</v>
          </cell>
        </row>
        <row r="1686">
          <cell r="K1686">
            <v>35.78</v>
          </cell>
          <cell r="Q1686">
            <v>2.6313</v>
          </cell>
        </row>
        <row r="1687">
          <cell r="K1687">
            <v>36.06</v>
          </cell>
          <cell r="Q1687">
            <v>2.6518999999999999</v>
          </cell>
        </row>
        <row r="1688">
          <cell r="K1688">
            <v>36.31</v>
          </cell>
          <cell r="Q1688">
            <v>2.6703000000000001</v>
          </cell>
        </row>
        <row r="1689">
          <cell r="K1689">
            <v>36.9</v>
          </cell>
          <cell r="Q1689">
            <v>2.7136999999999998</v>
          </cell>
        </row>
        <row r="1690">
          <cell r="K1690">
            <v>36.43</v>
          </cell>
          <cell r="Q1690">
            <v>2.6791</v>
          </cell>
        </row>
        <row r="1691">
          <cell r="K1691">
            <v>36.35</v>
          </cell>
          <cell r="Q1691">
            <v>2.6732</v>
          </cell>
        </row>
        <row r="1692">
          <cell r="K1692">
            <v>36.520000000000003</v>
          </cell>
          <cell r="Q1692">
            <v>2.6857000000000002</v>
          </cell>
        </row>
        <row r="1693">
          <cell r="K1693">
            <v>36.700000000000003</v>
          </cell>
          <cell r="Q1693">
            <v>2.6989999999999998</v>
          </cell>
        </row>
        <row r="1694">
          <cell r="K1694">
            <v>37.56</v>
          </cell>
          <cell r="Q1694">
            <v>2.7622</v>
          </cell>
        </row>
        <row r="1695">
          <cell r="K1695">
            <v>37.5</v>
          </cell>
          <cell r="Q1695">
            <v>2.7578</v>
          </cell>
        </row>
        <row r="1696">
          <cell r="K1696">
            <v>36.909999999999997</v>
          </cell>
          <cell r="Q1696">
            <v>2.7143999999999999</v>
          </cell>
        </row>
        <row r="1697">
          <cell r="K1697">
            <v>37.21</v>
          </cell>
          <cell r="Q1697">
            <v>2.7364999999999999</v>
          </cell>
        </row>
        <row r="1698">
          <cell r="K1698">
            <v>36.83</v>
          </cell>
          <cell r="Q1698">
            <v>2.7084999999999999</v>
          </cell>
        </row>
        <row r="1699">
          <cell r="K1699">
            <v>36.86</v>
          </cell>
          <cell r="Q1699">
            <v>2.7107000000000001</v>
          </cell>
        </row>
        <row r="1700">
          <cell r="K1700">
            <v>37.26</v>
          </cell>
          <cell r="Q1700">
            <v>2.7401</v>
          </cell>
        </row>
        <row r="1701">
          <cell r="K1701">
            <v>40.08</v>
          </cell>
          <cell r="Q1701">
            <v>2.9474999999999998</v>
          </cell>
        </row>
        <row r="1702">
          <cell r="K1702">
            <v>39.94</v>
          </cell>
          <cell r="Q1702">
            <v>2.9371999999999998</v>
          </cell>
        </row>
        <row r="1703">
          <cell r="K1703">
            <v>39.82</v>
          </cell>
          <cell r="Q1703">
            <v>2.9283999999999999</v>
          </cell>
        </row>
        <row r="1704">
          <cell r="K1704">
            <v>39.68</v>
          </cell>
          <cell r="Q1704">
            <v>2.9180999999999999</v>
          </cell>
        </row>
        <row r="1705">
          <cell r="K1705">
            <v>39.24</v>
          </cell>
          <cell r="Q1705">
            <v>2.8858000000000001</v>
          </cell>
        </row>
        <row r="1706">
          <cell r="K1706">
            <v>38.94</v>
          </cell>
          <cell r="Q1706">
            <v>2.8637000000000001</v>
          </cell>
        </row>
        <row r="1707">
          <cell r="K1707">
            <v>39.01</v>
          </cell>
          <cell r="Q1707">
            <v>2.8687999999999998</v>
          </cell>
        </row>
        <row r="1708">
          <cell r="K1708">
            <v>38.880000000000003</v>
          </cell>
          <cell r="Q1708">
            <v>2.8593000000000002</v>
          </cell>
        </row>
        <row r="1709">
          <cell r="K1709">
            <v>39.5</v>
          </cell>
          <cell r="Q1709">
            <v>2.9049</v>
          </cell>
        </row>
        <row r="1710">
          <cell r="K1710">
            <v>39.03</v>
          </cell>
          <cell r="Q1710">
            <v>2.8702999999999999</v>
          </cell>
        </row>
        <row r="1711">
          <cell r="K1711">
            <v>38.869999999999997</v>
          </cell>
          <cell r="Q1711">
            <v>2.8584999999999998</v>
          </cell>
        </row>
        <row r="1712">
          <cell r="K1712">
            <v>38.28</v>
          </cell>
          <cell r="Q1712">
            <v>2.8151999999999999</v>
          </cell>
        </row>
        <row r="1713">
          <cell r="K1713">
            <v>37.78</v>
          </cell>
          <cell r="Q1713">
            <v>2.7784</v>
          </cell>
        </row>
        <row r="1714">
          <cell r="K1714">
            <v>38.07</v>
          </cell>
          <cell r="Q1714">
            <v>2.7997000000000001</v>
          </cell>
        </row>
        <row r="1715">
          <cell r="K1715">
            <v>38.450000000000003</v>
          </cell>
          <cell r="Q1715">
            <v>2.8277000000000001</v>
          </cell>
        </row>
        <row r="1716">
          <cell r="K1716">
            <v>40.28</v>
          </cell>
          <cell r="Q1716">
            <v>2.9622000000000002</v>
          </cell>
        </row>
        <row r="1717">
          <cell r="K1717">
            <v>40.64</v>
          </cell>
          <cell r="Q1717">
            <v>2.9887000000000001</v>
          </cell>
        </row>
        <row r="1718">
          <cell r="K1718">
            <v>40.6</v>
          </cell>
          <cell r="Q1718">
            <v>2.9857999999999998</v>
          </cell>
        </row>
        <row r="1719">
          <cell r="K1719">
            <v>40.42</v>
          </cell>
          <cell r="Q1719">
            <v>2.9725000000000001</v>
          </cell>
        </row>
        <row r="1720">
          <cell r="K1720">
            <v>39.729999999999997</v>
          </cell>
          <cell r="Q1720">
            <v>2.9218000000000002</v>
          </cell>
        </row>
        <row r="1721">
          <cell r="K1721">
            <v>39.51</v>
          </cell>
          <cell r="Q1721">
            <v>2.9056000000000002</v>
          </cell>
        </row>
        <row r="1722">
          <cell r="K1722">
            <v>41.23</v>
          </cell>
          <cell r="Q1722">
            <v>3.0320999999999998</v>
          </cell>
        </row>
        <row r="1723">
          <cell r="K1723">
            <v>40.770000000000003</v>
          </cell>
          <cell r="Q1723">
            <v>2.9983</v>
          </cell>
        </row>
        <row r="1724">
          <cell r="K1724">
            <v>41.46</v>
          </cell>
          <cell r="Q1724">
            <v>3.0489999999999999</v>
          </cell>
        </row>
        <row r="1725">
          <cell r="K1725">
            <v>42.3</v>
          </cell>
          <cell r="Q1725">
            <v>3.1107999999999998</v>
          </cell>
        </row>
        <row r="1726">
          <cell r="K1726">
            <v>42.19</v>
          </cell>
          <cell r="Q1726">
            <v>3.1027</v>
          </cell>
        </row>
        <row r="1727">
          <cell r="K1727">
            <v>41.77</v>
          </cell>
          <cell r="Q1727">
            <v>3.0718000000000001</v>
          </cell>
        </row>
        <row r="1728">
          <cell r="K1728">
            <v>42.14</v>
          </cell>
          <cell r="Q1728">
            <v>3.0990000000000002</v>
          </cell>
        </row>
        <row r="1729">
          <cell r="K1729">
            <v>42.65</v>
          </cell>
          <cell r="Q1729">
            <v>3.1364999999999998</v>
          </cell>
        </row>
        <row r="1730">
          <cell r="K1730">
            <v>43.23</v>
          </cell>
          <cell r="Q1730">
            <v>3.1791999999999998</v>
          </cell>
        </row>
        <row r="1731">
          <cell r="K1731">
            <v>42.4</v>
          </cell>
          <cell r="Q1731">
            <v>3.1181000000000001</v>
          </cell>
        </row>
        <row r="1732">
          <cell r="K1732">
            <v>42.7</v>
          </cell>
          <cell r="Q1732">
            <v>3.1402000000000001</v>
          </cell>
        </row>
        <row r="1733">
          <cell r="K1733">
            <v>43.12</v>
          </cell>
          <cell r="Q1733">
            <v>3.1711</v>
          </cell>
        </row>
        <row r="1734">
          <cell r="K1734">
            <v>44.42</v>
          </cell>
          <cell r="Q1734">
            <v>3.2667000000000002</v>
          </cell>
        </row>
        <row r="1735">
          <cell r="K1735">
            <v>44.73</v>
          </cell>
          <cell r="Q1735">
            <v>3.2894999999999999</v>
          </cell>
        </row>
        <row r="1736">
          <cell r="K1736">
            <v>44.98</v>
          </cell>
          <cell r="Q1736">
            <v>3.3079000000000001</v>
          </cell>
        </row>
        <row r="1737">
          <cell r="K1737">
            <v>43.61</v>
          </cell>
          <cell r="Q1737">
            <v>3.2071000000000001</v>
          </cell>
        </row>
        <row r="1738">
          <cell r="K1738">
            <v>43.55</v>
          </cell>
          <cell r="Q1738">
            <v>3.2027000000000001</v>
          </cell>
        </row>
        <row r="1739">
          <cell r="K1739">
            <v>44.04</v>
          </cell>
          <cell r="Q1739">
            <v>3.2387999999999999</v>
          </cell>
        </row>
        <row r="1740">
          <cell r="K1740">
            <v>45.174999999999997</v>
          </cell>
          <cell r="Q1740">
            <v>3.3222</v>
          </cell>
        </row>
        <row r="1741">
          <cell r="K1741">
            <v>45.42</v>
          </cell>
          <cell r="Q1741">
            <v>3.3401999999999998</v>
          </cell>
        </row>
        <row r="1742">
          <cell r="K1742">
            <v>45.19</v>
          </cell>
          <cell r="Q1742">
            <v>3.3233000000000001</v>
          </cell>
        </row>
        <row r="1743">
          <cell r="K1743">
            <v>45.19</v>
          </cell>
          <cell r="Q1743">
            <v>3.3601000000000001</v>
          </cell>
        </row>
        <row r="1744">
          <cell r="K1744">
            <v>46.31</v>
          </cell>
          <cell r="Q1744">
            <v>3.4434</v>
          </cell>
        </row>
        <row r="1745">
          <cell r="K1745">
            <v>47.2</v>
          </cell>
          <cell r="Q1745">
            <v>3.5095000000000001</v>
          </cell>
        </row>
        <row r="1746">
          <cell r="K1746">
            <v>47.064999999999998</v>
          </cell>
          <cell r="Q1746">
            <v>3.4994999999999998</v>
          </cell>
        </row>
        <row r="1747">
          <cell r="K1747">
            <v>47.13</v>
          </cell>
          <cell r="Q1747">
            <v>3.5043000000000002</v>
          </cell>
        </row>
        <row r="1748">
          <cell r="K1748">
            <v>46.78</v>
          </cell>
          <cell r="Q1748">
            <v>3.4782999999999999</v>
          </cell>
        </row>
        <row r="1749">
          <cell r="K1749">
            <v>46.07</v>
          </cell>
          <cell r="Q1749">
            <v>3.4255</v>
          </cell>
        </row>
        <row r="1750">
          <cell r="K1750">
            <v>46.06</v>
          </cell>
          <cell r="Q1750">
            <v>3.4247999999999998</v>
          </cell>
        </row>
        <row r="1751">
          <cell r="K1751">
            <v>47.56</v>
          </cell>
          <cell r="Q1751">
            <v>3.5363000000000002</v>
          </cell>
        </row>
        <row r="1752">
          <cell r="K1752">
            <v>47.61</v>
          </cell>
          <cell r="Q1752">
            <v>3.54</v>
          </cell>
        </row>
        <row r="1753">
          <cell r="K1753">
            <v>47.66</v>
          </cell>
          <cell r="Q1753">
            <v>3.5436999999999999</v>
          </cell>
        </row>
        <row r="1754">
          <cell r="K1754">
            <v>47.22</v>
          </cell>
          <cell r="Q1754">
            <v>3.5110000000000001</v>
          </cell>
        </row>
        <row r="1755">
          <cell r="K1755">
            <v>48.71</v>
          </cell>
          <cell r="Q1755">
            <v>3.6217999999999999</v>
          </cell>
        </row>
        <row r="1756">
          <cell r="K1756">
            <v>48.542000000000002</v>
          </cell>
          <cell r="Q1756">
            <v>3.6093000000000002</v>
          </cell>
        </row>
        <row r="1757">
          <cell r="K1757">
            <v>48.86</v>
          </cell>
          <cell r="Q1757">
            <v>3.633</v>
          </cell>
        </row>
        <row r="1758">
          <cell r="K1758">
            <v>49.04</v>
          </cell>
          <cell r="Q1758">
            <v>3.6463999999999999</v>
          </cell>
        </row>
        <row r="1759">
          <cell r="K1759">
            <v>49.33</v>
          </cell>
          <cell r="Q1759">
            <v>3.6678999999999999</v>
          </cell>
        </row>
        <row r="1760">
          <cell r="K1760">
            <v>48.77</v>
          </cell>
          <cell r="Q1760">
            <v>3.6263000000000001</v>
          </cell>
        </row>
        <row r="1761">
          <cell r="K1761">
            <v>48.83</v>
          </cell>
          <cell r="Q1761">
            <v>3.6307</v>
          </cell>
        </row>
        <row r="1762">
          <cell r="K1762">
            <v>48.9</v>
          </cell>
          <cell r="Q1762">
            <v>3.6358999999999999</v>
          </cell>
        </row>
        <row r="1763">
          <cell r="K1763">
            <v>47.8</v>
          </cell>
          <cell r="Q1763">
            <v>3.5541999999999998</v>
          </cell>
        </row>
        <row r="1764">
          <cell r="K1764">
            <v>48.07</v>
          </cell>
          <cell r="Q1764">
            <v>3.5741999999999998</v>
          </cell>
        </row>
        <row r="1765">
          <cell r="K1765">
            <v>48.27</v>
          </cell>
          <cell r="Q1765">
            <v>3.5891000000000002</v>
          </cell>
        </row>
        <row r="1766">
          <cell r="K1766">
            <v>46.75</v>
          </cell>
          <cell r="Q1766">
            <v>3.4761000000000002</v>
          </cell>
        </row>
        <row r="1767">
          <cell r="K1767">
            <v>46.61</v>
          </cell>
          <cell r="Q1767">
            <v>3.4657</v>
          </cell>
        </row>
        <row r="1768">
          <cell r="K1768">
            <v>47.91</v>
          </cell>
          <cell r="Q1768">
            <v>3.5623</v>
          </cell>
        </row>
        <row r="1769">
          <cell r="K1769">
            <v>47.99</v>
          </cell>
          <cell r="Q1769">
            <v>3.5682999999999998</v>
          </cell>
        </row>
        <row r="1770">
          <cell r="K1770">
            <v>47.95</v>
          </cell>
          <cell r="Q1770">
            <v>3.5653000000000001</v>
          </cell>
        </row>
        <row r="1771">
          <cell r="K1771">
            <v>46.35</v>
          </cell>
          <cell r="Q1771">
            <v>3.4462999999999999</v>
          </cell>
        </row>
        <row r="1772">
          <cell r="K1772">
            <v>46.25</v>
          </cell>
          <cell r="Q1772">
            <v>3.4388999999999998</v>
          </cell>
        </row>
        <row r="1773">
          <cell r="K1773">
            <v>45.9</v>
          </cell>
          <cell r="Q1773">
            <v>3.4129</v>
          </cell>
        </row>
        <row r="1774">
          <cell r="K1774">
            <v>45.85</v>
          </cell>
          <cell r="Q1774">
            <v>3.4091999999999998</v>
          </cell>
        </row>
        <row r="1775">
          <cell r="K1775">
            <v>45.89</v>
          </cell>
          <cell r="Q1775">
            <v>3.4121000000000001</v>
          </cell>
        </row>
        <row r="1776">
          <cell r="K1776">
            <v>46.33</v>
          </cell>
          <cell r="Q1776">
            <v>3.4449000000000001</v>
          </cell>
        </row>
        <row r="1777">
          <cell r="K1777">
            <v>47.77</v>
          </cell>
          <cell r="Q1777">
            <v>3.5518999999999998</v>
          </cell>
        </row>
        <row r="1778">
          <cell r="K1778">
            <v>47.23</v>
          </cell>
          <cell r="Q1778">
            <v>3.5118</v>
          </cell>
        </row>
        <row r="1779">
          <cell r="K1779">
            <v>47.7</v>
          </cell>
          <cell r="Q1779">
            <v>3.5467</v>
          </cell>
        </row>
        <row r="1780">
          <cell r="K1780">
            <v>47.86</v>
          </cell>
          <cell r="Q1780">
            <v>3.5586000000000002</v>
          </cell>
        </row>
        <row r="1781">
          <cell r="K1781">
            <v>48.16</v>
          </cell>
          <cell r="Q1781">
            <v>3.5809000000000002</v>
          </cell>
        </row>
        <row r="1782">
          <cell r="K1782">
            <v>48.08</v>
          </cell>
          <cell r="Q1782">
            <v>3.5750000000000002</v>
          </cell>
        </row>
        <row r="1783">
          <cell r="K1783">
            <v>48.34</v>
          </cell>
          <cell r="Q1783">
            <v>3.5943000000000001</v>
          </cell>
        </row>
        <row r="1784">
          <cell r="K1784">
            <v>48.82</v>
          </cell>
          <cell r="Q1784">
            <v>3.63</v>
          </cell>
        </row>
        <row r="1785">
          <cell r="K1785">
            <v>48.74</v>
          </cell>
          <cell r="Q1785">
            <v>3.6240999999999999</v>
          </cell>
        </row>
        <row r="1786">
          <cell r="K1786">
            <v>48.56</v>
          </cell>
          <cell r="Q1786">
            <v>3.6107</v>
          </cell>
        </row>
        <row r="1787">
          <cell r="K1787">
            <v>48.37</v>
          </cell>
          <cell r="Q1787">
            <v>3.5964999999999998</v>
          </cell>
        </row>
        <row r="1788">
          <cell r="K1788">
            <v>47.8</v>
          </cell>
          <cell r="Q1788">
            <v>3.5541999999999998</v>
          </cell>
        </row>
        <row r="1789">
          <cell r="K1789">
            <v>47.16</v>
          </cell>
          <cell r="Q1789">
            <v>3.5066000000000002</v>
          </cell>
        </row>
        <row r="1790">
          <cell r="K1790">
            <v>47.88</v>
          </cell>
          <cell r="Q1790">
            <v>3.5600999999999998</v>
          </cell>
        </row>
        <row r="1791">
          <cell r="K1791">
            <v>48.83</v>
          </cell>
          <cell r="Q1791">
            <v>3.6307</v>
          </cell>
        </row>
        <row r="1792">
          <cell r="K1792">
            <v>49.02</v>
          </cell>
          <cell r="Q1792">
            <v>3.6448999999999998</v>
          </cell>
        </row>
        <row r="1793">
          <cell r="K1793">
            <v>48.95</v>
          </cell>
          <cell r="Q1793">
            <v>3.6396999999999999</v>
          </cell>
        </row>
        <row r="1794">
          <cell r="K1794">
            <v>48.2</v>
          </cell>
          <cell r="Q1794">
            <v>3.5838999999999999</v>
          </cell>
        </row>
        <row r="1795">
          <cell r="K1795">
            <v>47.12</v>
          </cell>
          <cell r="Q1795">
            <v>3.5036</v>
          </cell>
        </row>
        <row r="1796">
          <cell r="K1796">
            <v>46.58</v>
          </cell>
          <cell r="Q1796">
            <v>3.4634</v>
          </cell>
        </row>
        <row r="1797">
          <cell r="K1797">
            <v>46.51</v>
          </cell>
          <cell r="Q1797">
            <v>3.4582000000000002</v>
          </cell>
        </row>
        <row r="1798">
          <cell r="K1798">
            <v>46.57</v>
          </cell>
          <cell r="Q1798">
            <v>3.4626999999999999</v>
          </cell>
        </row>
        <row r="1799">
          <cell r="K1799">
            <v>45.8</v>
          </cell>
          <cell r="Q1799">
            <v>3.4054000000000002</v>
          </cell>
        </row>
        <row r="1800">
          <cell r="K1800">
            <v>45.7</v>
          </cell>
          <cell r="Q1800">
            <v>3.3980000000000001</v>
          </cell>
        </row>
        <row r="1801">
          <cell r="K1801">
            <v>46.03</v>
          </cell>
          <cell r="Q1801">
            <v>3.4226000000000001</v>
          </cell>
        </row>
        <row r="1802">
          <cell r="K1802">
            <v>46.14</v>
          </cell>
          <cell r="Q1802">
            <v>3.4306999999999999</v>
          </cell>
        </row>
        <row r="1803">
          <cell r="K1803">
            <v>46.2</v>
          </cell>
          <cell r="Q1803">
            <v>3.4352</v>
          </cell>
        </row>
        <row r="1804">
          <cell r="K1804">
            <v>46.1</v>
          </cell>
          <cell r="Q1804">
            <v>3.4278</v>
          </cell>
        </row>
        <row r="1805">
          <cell r="K1805">
            <v>46.67</v>
          </cell>
          <cell r="Q1805">
            <v>3.4701</v>
          </cell>
        </row>
        <row r="1806">
          <cell r="K1806">
            <v>46.66</v>
          </cell>
          <cell r="Q1806">
            <v>3.4693999999999998</v>
          </cell>
        </row>
        <row r="1807">
          <cell r="K1807">
            <v>46.19</v>
          </cell>
          <cell r="Q1807">
            <v>3.4464000000000001</v>
          </cell>
        </row>
        <row r="1808">
          <cell r="K1808">
            <v>44.95</v>
          </cell>
          <cell r="Q1808">
            <v>3.3538999999999999</v>
          </cell>
        </row>
        <row r="1809">
          <cell r="K1809">
            <v>46.58</v>
          </cell>
          <cell r="Q1809">
            <v>3.4754999999999998</v>
          </cell>
        </row>
        <row r="1810">
          <cell r="K1810">
            <v>46.41</v>
          </cell>
          <cell r="Q1810">
            <v>3.4628000000000001</v>
          </cell>
        </row>
        <row r="1811">
          <cell r="K1811">
            <v>45.68</v>
          </cell>
          <cell r="Q1811">
            <v>3.4083000000000001</v>
          </cell>
        </row>
        <row r="1812">
          <cell r="K1812">
            <v>45.4</v>
          </cell>
          <cell r="Q1812">
            <v>3.3874</v>
          </cell>
        </row>
        <row r="1813">
          <cell r="K1813">
            <v>44.87</v>
          </cell>
          <cell r="Q1813">
            <v>3.3479000000000001</v>
          </cell>
        </row>
        <row r="1814">
          <cell r="K1814">
            <v>45.05</v>
          </cell>
          <cell r="Q1814">
            <v>3.3613</v>
          </cell>
        </row>
        <row r="1815">
          <cell r="K1815">
            <v>45.41</v>
          </cell>
          <cell r="Q1815">
            <v>3.3881999999999999</v>
          </cell>
        </row>
        <row r="1816">
          <cell r="K1816">
            <v>46.31</v>
          </cell>
          <cell r="Q1816">
            <v>3.4552999999999998</v>
          </cell>
        </row>
        <row r="1817">
          <cell r="K1817">
            <v>47.07</v>
          </cell>
          <cell r="Q1817">
            <v>3.512</v>
          </cell>
        </row>
        <row r="1818">
          <cell r="K1818">
            <v>46.95</v>
          </cell>
          <cell r="Q1818">
            <v>3.5030999999999999</v>
          </cell>
        </row>
        <row r="1819">
          <cell r="K1819">
            <v>46.66</v>
          </cell>
          <cell r="Q1819">
            <v>3.4815</v>
          </cell>
        </row>
        <row r="1820">
          <cell r="K1820">
            <v>46.57</v>
          </cell>
          <cell r="Q1820">
            <v>3.4746999999999999</v>
          </cell>
        </row>
        <row r="1821">
          <cell r="K1821">
            <v>46.65</v>
          </cell>
          <cell r="Q1821">
            <v>3.4807000000000001</v>
          </cell>
        </row>
        <row r="1822">
          <cell r="K1822">
            <v>46.2</v>
          </cell>
          <cell r="Q1822">
            <v>3.4470999999999998</v>
          </cell>
        </row>
        <row r="1823">
          <cell r="K1823">
            <v>45.21</v>
          </cell>
          <cell r="Q1823">
            <v>3.3733</v>
          </cell>
        </row>
        <row r="1824">
          <cell r="K1824">
            <v>45.27</v>
          </cell>
          <cell r="Q1824">
            <v>3.3776999999999999</v>
          </cell>
        </row>
        <row r="1825">
          <cell r="K1825">
            <v>45.65</v>
          </cell>
          <cell r="Q1825">
            <v>3.4060999999999999</v>
          </cell>
        </row>
        <row r="1826">
          <cell r="K1826">
            <v>44.8</v>
          </cell>
          <cell r="Q1826">
            <v>3.3426999999999998</v>
          </cell>
        </row>
        <row r="1827">
          <cell r="K1827">
            <v>45.8</v>
          </cell>
          <cell r="Q1827">
            <v>3.4173</v>
          </cell>
        </row>
        <row r="1828">
          <cell r="K1828">
            <v>45.05</v>
          </cell>
          <cell r="Q1828">
            <v>3.3613</v>
          </cell>
        </row>
        <row r="1829">
          <cell r="K1829">
            <v>43.63</v>
          </cell>
          <cell r="Q1829">
            <v>3.2553999999999998</v>
          </cell>
        </row>
        <row r="1830">
          <cell r="K1830">
            <v>44.1</v>
          </cell>
          <cell r="Q1830">
            <v>3.2904</v>
          </cell>
        </row>
        <row r="1831">
          <cell r="K1831">
            <v>44.04</v>
          </cell>
          <cell r="Q1831">
            <v>3.286</v>
          </cell>
        </row>
        <row r="1832">
          <cell r="K1832">
            <v>45.13</v>
          </cell>
          <cell r="Q1832">
            <v>3.3673000000000002</v>
          </cell>
        </row>
        <row r="1833">
          <cell r="K1833">
            <v>45.53</v>
          </cell>
          <cell r="Q1833">
            <v>3.3971</v>
          </cell>
        </row>
        <row r="1834">
          <cell r="K1834">
            <v>44.52</v>
          </cell>
          <cell r="Q1834">
            <v>3.3218000000000001</v>
          </cell>
        </row>
        <row r="1835">
          <cell r="K1835">
            <v>45.26</v>
          </cell>
          <cell r="Q1835">
            <v>3.3769999999999998</v>
          </cell>
        </row>
        <row r="1836">
          <cell r="K1836">
            <v>46.02</v>
          </cell>
          <cell r="Q1836">
            <v>3.4337</v>
          </cell>
        </row>
        <row r="1837">
          <cell r="K1837">
            <v>46.26</v>
          </cell>
          <cell r="Q1837">
            <v>3.4516</v>
          </cell>
        </row>
        <row r="1838">
          <cell r="K1838">
            <v>46.08</v>
          </cell>
          <cell r="Q1838">
            <v>3.4382000000000001</v>
          </cell>
        </row>
        <row r="1839">
          <cell r="K1839">
            <v>47.17</v>
          </cell>
          <cell r="Q1839">
            <v>3.5194999999999999</v>
          </cell>
        </row>
        <row r="1840">
          <cell r="K1840">
            <v>51.68</v>
          </cell>
          <cell r="Q1840">
            <v>3.8559999999999999</v>
          </cell>
        </row>
        <row r="1841">
          <cell r="K1841">
            <v>51.56</v>
          </cell>
          <cell r="Q1841">
            <v>3.8471000000000002</v>
          </cell>
        </row>
        <row r="1842">
          <cell r="K1842">
            <v>51.97</v>
          </cell>
          <cell r="Q1842">
            <v>3.8776999999999999</v>
          </cell>
        </row>
        <row r="1843">
          <cell r="K1843">
            <v>51.7</v>
          </cell>
          <cell r="Q1843">
            <v>3.8574999999999999</v>
          </cell>
        </row>
        <row r="1844">
          <cell r="K1844">
            <v>51.99</v>
          </cell>
          <cell r="Q1844">
            <v>3.8791000000000002</v>
          </cell>
        </row>
        <row r="1845">
          <cell r="K1845">
            <v>52.15</v>
          </cell>
          <cell r="Q1845">
            <v>3.8910999999999998</v>
          </cell>
        </row>
        <row r="1846">
          <cell r="K1846">
            <v>53.55</v>
          </cell>
          <cell r="Q1846">
            <v>3.9954999999999998</v>
          </cell>
        </row>
        <row r="1847">
          <cell r="K1847">
            <v>53.66</v>
          </cell>
          <cell r="Q1847">
            <v>4.0038</v>
          </cell>
        </row>
        <row r="1848">
          <cell r="K1848">
            <v>53.6</v>
          </cell>
          <cell r="Q1848">
            <v>3.9992999999999999</v>
          </cell>
        </row>
        <row r="1849">
          <cell r="K1849">
            <v>54.975000000000001</v>
          </cell>
          <cell r="Q1849">
            <v>4.1018999999999997</v>
          </cell>
        </row>
        <row r="1850">
          <cell r="K1850">
            <v>54.5</v>
          </cell>
          <cell r="Q1850">
            <v>4.0663999999999998</v>
          </cell>
        </row>
        <row r="1851">
          <cell r="K1851">
            <v>53.93</v>
          </cell>
          <cell r="Q1851">
            <v>4.0239000000000003</v>
          </cell>
        </row>
        <row r="1852">
          <cell r="K1852">
            <v>53.61</v>
          </cell>
          <cell r="Q1852">
            <v>4</v>
          </cell>
        </row>
        <row r="1853">
          <cell r="K1853">
            <v>53.12</v>
          </cell>
          <cell r="Q1853">
            <v>3.9634999999999998</v>
          </cell>
        </row>
        <row r="1854">
          <cell r="K1854">
            <v>53.41</v>
          </cell>
          <cell r="Q1854">
            <v>3.9851000000000001</v>
          </cell>
        </row>
        <row r="1855">
          <cell r="K1855">
            <v>54.07</v>
          </cell>
          <cell r="Q1855">
            <v>4.0343</v>
          </cell>
        </row>
        <row r="1856">
          <cell r="K1856">
            <v>52.49</v>
          </cell>
          <cell r="Q1856">
            <v>3.9165000000000001</v>
          </cell>
        </row>
        <row r="1857">
          <cell r="K1857">
            <v>52.19</v>
          </cell>
          <cell r="Q1857">
            <v>3.8940999999999999</v>
          </cell>
        </row>
        <row r="1858">
          <cell r="K1858">
            <v>53.37</v>
          </cell>
          <cell r="Q1858">
            <v>3.9821</v>
          </cell>
        </row>
        <row r="1859">
          <cell r="K1859">
            <v>54.34</v>
          </cell>
          <cell r="Q1859">
            <v>4.0545</v>
          </cell>
        </row>
        <row r="1860">
          <cell r="K1860">
            <v>54.46</v>
          </cell>
          <cell r="Q1860">
            <v>4.0633999999999997</v>
          </cell>
        </row>
        <row r="1861">
          <cell r="K1861">
            <v>54.64</v>
          </cell>
          <cell r="Q1861">
            <v>4.0769000000000002</v>
          </cell>
        </row>
        <row r="1862">
          <cell r="K1862">
            <v>55.1</v>
          </cell>
          <cell r="Q1862">
            <v>4.1112000000000002</v>
          </cell>
        </row>
        <row r="1863">
          <cell r="K1863">
            <v>54.95</v>
          </cell>
          <cell r="Q1863">
            <v>4.0999999999999996</v>
          </cell>
        </row>
        <row r="1864">
          <cell r="K1864">
            <v>54.46</v>
          </cell>
          <cell r="Q1864">
            <v>4.0633999999999997</v>
          </cell>
        </row>
        <row r="1865">
          <cell r="K1865">
            <v>55.36</v>
          </cell>
          <cell r="Q1865">
            <v>4.1306000000000003</v>
          </cell>
        </row>
        <row r="1866">
          <cell r="K1866">
            <v>56.02</v>
          </cell>
          <cell r="Q1866">
            <v>4.1798000000000002</v>
          </cell>
        </row>
        <row r="1867">
          <cell r="K1867">
            <v>55.57</v>
          </cell>
          <cell r="Q1867">
            <v>4.1463000000000001</v>
          </cell>
        </row>
        <row r="1868">
          <cell r="K1868">
            <v>55.26</v>
          </cell>
          <cell r="Q1868">
            <v>4.0412999999999997</v>
          </cell>
        </row>
        <row r="1869">
          <cell r="K1869">
            <v>55.65</v>
          </cell>
          <cell r="Q1869">
            <v>4.0697999999999999</v>
          </cell>
        </row>
        <row r="1870">
          <cell r="K1870">
            <v>56.9</v>
          </cell>
          <cell r="Q1870">
            <v>4.1612</v>
          </cell>
        </row>
        <row r="1871">
          <cell r="K1871">
            <v>57.35</v>
          </cell>
          <cell r="Q1871">
            <v>4.1940999999999997</v>
          </cell>
        </row>
        <row r="1872">
          <cell r="K1872">
            <v>55.71</v>
          </cell>
          <cell r="Q1872">
            <v>4.0742000000000003</v>
          </cell>
        </row>
        <row r="1873">
          <cell r="K1873">
            <v>55.65</v>
          </cell>
          <cell r="Q1873">
            <v>4.0697999999999999</v>
          </cell>
        </row>
        <row r="1874">
          <cell r="K1874">
            <v>56.78</v>
          </cell>
          <cell r="Q1874">
            <v>4.1524000000000001</v>
          </cell>
        </row>
        <row r="1875">
          <cell r="K1875">
            <v>57.11</v>
          </cell>
          <cell r="Q1875">
            <v>4.1765999999999996</v>
          </cell>
        </row>
        <row r="1876">
          <cell r="K1876">
            <v>55.23</v>
          </cell>
          <cell r="Q1876">
            <v>4.0391000000000004</v>
          </cell>
        </row>
        <row r="1877">
          <cell r="K1877">
            <v>54.86</v>
          </cell>
          <cell r="Q1877">
            <v>4.0119999999999996</v>
          </cell>
        </row>
        <row r="1878">
          <cell r="K1878">
            <v>55.11</v>
          </cell>
          <cell r="Q1878">
            <v>4.0303000000000004</v>
          </cell>
        </row>
        <row r="1879">
          <cell r="K1879">
            <v>55.43</v>
          </cell>
          <cell r="Q1879">
            <v>4.0537000000000001</v>
          </cell>
        </row>
        <row r="1880">
          <cell r="K1880">
            <v>55.82</v>
          </cell>
          <cell r="Q1880">
            <v>4.0822000000000003</v>
          </cell>
        </row>
        <row r="1881">
          <cell r="K1881">
            <v>56.17</v>
          </cell>
          <cell r="Q1881">
            <v>4.1078000000000001</v>
          </cell>
        </row>
        <row r="1882">
          <cell r="K1882">
            <v>56.51</v>
          </cell>
          <cell r="Q1882">
            <v>4.1326999999999998</v>
          </cell>
        </row>
        <row r="1883">
          <cell r="K1883">
            <v>56.21</v>
          </cell>
          <cell r="Q1883">
            <v>4.1108000000000002</v>
          </cell>
        </row>
        <row r="1884">
          <cell r="K1884">
            <v>56.11</v>
          </cell>
          <cell r="Q1884">
            <v>4.1033999999999997</v>
          </cell>
        </row>
        <row r="1885">
          <cell r="K1885">
            <v>55.49</v>
          </cell>
          <cell r="Q1885">
            <v>4.0580999999999996</v>
          </cell>
        </row>
        <row r="1886">
          <cell r="K1886">
            <v>54.24</v>
          </cell>
          <cell r="Q1886">
            <v>3.9666999999999999</v>
          </cell>
        </row>
        <row r="1887">
          <cell r="K1887">
            <v>54.71</v>
          </cell>
          <cell r="Q1887">
            <v>4.0011000000000001</v>
          </cell>
        </row>
        <row r="1888">
          <cell r="K1888">
            <v>55.09</v>
          </cell>
          <cell r="Q1888">
            <v>4.0288000000000004</v>
          </cell>
        </row>
        <row r="1889">
          <cell r="K1889">
            <v>57.1</v>
          </cell>
          <cell r="Q1889">
            <v>4.1757999999999997</v>
          </cell>
        </row>
        <row r="1890">
          <cell r="K1890">
            <v>56.82</v>
          </cell>
          <cell r="Q1890">
            <v>4.1554000000000002</v>
          </cell>
        </row>
        <row r="1891">
          <cell r="K1891">
            <v>57.53</v>
          </cell>
          <cell r="Q1891">
            <v>4.2073</v>
          </cell>
        </row>
        <row r="1892">
          <cell r="K1892">
            <v>57.48</v>
          </cell>
          <cell r="Q1892">
            <v>4.2035999999999998</v>
          </cell>
        </row>
        <row r="1893">
          <cell r="K1893">
            <v>58.36</v>
          </cell>
          <cell r="Q1893">
            <v>4.2679999999999998</v>
          </cell>
        </row>
        <row r="1894">
          <cell r="K1894">
            <v>56.5</v>
          </cell>
          <cell r="Q1894">
            <v>4.1319999999999997</v>
          </cell>
        </row>
        <row r="1895">
          <cell r="K1895">
            <v>55.88</v>
          </cell>
          <cell r="Q1895">
            <v>4.0865999999999998</v>
          </cell>
        </row>
        <row r="1896">
          <cell r="K1896">
            <v>55.83</v>
          </cell>
          <cell r="Q1896">
            <v>4.0830000000000002</v>
          </cell>
        </row>
        <row r="1897">
          <cell r="K1897">
            <v>56.37</v>
          </cell>
          <cell r="Q1897">
            <v>4.1224999999999996</v>
          </cell>
        </row>
        <row r="1898">
          <cell r="K1898">
            <v>55.83</v>
          </cell>
          <cell r="Q1898">
            <v>4.0830000000000002</v>
          </cell>
        </row>
        <row r="1899">
          <cell r="K1899">
            <v>55.95</v>
          </cell>
          <cell r="Q1899">
            <v>4.0917000000000003</v>
          </cell>
        </row>
        <row r="1900">
          <cell r="K1900">
            <v>55.01</v>
          </cell>
          <cell r="Q1900">
            <v>4.0229999999999997</v>
          </cell>
        </row>
        <row r="1901">
          <cell r="K1901">
            <v>55.07</v>
          </cell>
          <cell r="Q1901">
            <v>4.0274000000000001</v>
          </cell>
        </row>
        <row r="1902">
          <cell r="K1902">
            <v>55.47</v>
          </cell>
          <cell r="Q1902">
            <v>4.0566000000000004</v>
          </cell>
        </row>
        <row r="1903">
          <cell r="K1903">
            <v>55.08</v>
          </cell>
          <cell r="Q1903">
            <v>4.0281000000000002</v>
          </cell>
        </row>
        <row r="1904">
          <cell r="K1904">
            <v>55.38</v>
          </cell>
          <cell r="Q1904">
            <v>4.0500999999999996</v>
          </cell>
        </row>
        <row r="1905">
          <cell r="K1905">
            <v>55.83</v>
          </cell>
          <cell r="Q1905">
            <v>4.0830000000000002</v>
          </cell>
        </row>
        <row r="1906">
          <cell r="K1906">
            <v>57.39</v>
          </cell>
          <cell r="Q1906">
            <v>4.1970999999999998</v>
          </cell>
        </row>
        <row r="1907">
          <cell r="K1907">
            <v>57.98</v>
          </cell>
          <cell r="Q1907">
            <v>4.2401999999999997</v>
          </cell>
        </row>
        <row r="1908">
          <cell r="K1908">
            <v>58.19</v>
          </cell>
          <cell r="Q1908">
            <v>4.2556000000000003</v>
          </cell>
        </row>
        <row r="1909">
          <cell r="K1909">
            <v>58.84</v>
          </cell>
          <cell r="Q1909">
            <v>4.3030999999999997</v>
          </cell>
        </row>
        <row r="1910">
          <cell r="K1910">
            <v>58.91</v>
          </cell>
          <cell r="Q1910">
            <v>4.3082000000000003</v>
          </cell>
        </row>
        <row r="1911">
          <cell r="K1911">
            <v>58.74</v>
          </cell>
          <cell r="Q1911">
            <v>4.2957999999999998</v>
          </cell>
        </row>
        <row r="1912">
          <cell r="K1912">
            <v>58.04</v>
          </cell>
          <cell r="Q1912">
            <v>4.2446000000000002</v>
          </cell>
        </row>
        <row r="1913">
          <cell r="K1913">
            <v>58.31</v>
          </cell>
          <cell r="Q1913">
            <v>4.2643000000000004</v>
          </cell>
        </row>
        <row r="1914">
          <cell r="K1914">
            <v>58.87</v>
          </cell>
          <cell r="Q1914">
            <v>4.3052999999999999</v>
          </cell>
        </row>
        <row r="1915">
          <cell r="K1915">
            <v>59.91</v>
          </cell>
          <cell r="Q1915">
            <v>4.3813000000000004</v>
          </cell>
        </row>
        <row r="1916">
          <cell r="K1916">
            <v>60.78</v>
          </cell>
          <cell r="Q1916">
            <v>4.4450000000000003</v>
          </cell>
        </row>
        <row r="1917">
          <cell r="K1917">
            <v>60.83</v>
          </cell>
          <cell r="Q1917">
            <v>4.4485999999999999</v>
          </cell>
        </row>
        <row r="1918">
          <cell r="K1918">
            <v>60.79</v>
          </cell>
          <cell r="Q1918">
            <v>4.4457000000000004</v>
          </cell>
        </row>
        <row r="1919">
          <cell r="K1919">
            <v>60.1</v>
          </cell>
          <cell r="Q1919">
            <v>4.3952</v>
          </cell>
        </row>
        <row r="1920">
          <cell r="K1920">
            <v>59.27</v>
          </cell>
          <cell r="Q1920">
            <v>4.3345000000000002</v>
          </cell>
        </row>
        <row r="1921">
          <cell r="K1921">
            <v>59.78</v>
          </cell>
          <cell r="Q1921">
            <v>4.3718000000000004</v>
          </cell>
        </row>
        <row r="1922">
          <cell r="K1922">
            <v>60.5</v>
          </cell>
          <cell r="Q1922">
            <v>4.4245000000000001</v>
          </cell>
        </row>
        <row r="1923">
          <cell r="K1923">
            <v>61.24</v>
          </cell>
          <cell r="Q1923">
            <v>4.4786000000000001</v>
          </cell>
        </row>
        <row r="1924">
          <cell r="K1924">
            <v>61.12</v>
          </cell>
          <cell r="Q1924">
            <v>4.4698000000000002</v>
          </cell>
        </row>
        <row r="1925">
          <cell r="K1925">
            <v>60.05</v>
          </cell>
          <cell r="Q1925">
            <v>4.3916000000000004</v>
          </cell>
        </row>
        <row r="1926">
          <cell r="K1926">
            <v>60.08</v>
          </cell>
          <cell r="Q1926">
            <v>4.3937999999999997</v>
          </cell>
        </row>
        <row r="1927">
          <cell r="K1927">
            <v>59.91</v>
          </cell>
          <cell r="Q1927">
            <v>4.3813000000000004</v>
          </cell>
        </row>
        <row r="1928">
          <cell r="K1928">
            <v>59.95</v>
          </cell>
          <cell r="Q1928">
            <v>4.3842999999999996</v>
          </cell>
        </row>
        <row r="1929">
          <cell r="K1929">
            <v>59.23</v>
          </cell>
          <cell r="Q1929">
            <v>4.3315999999999999</v>
          </cell>
        </row>
        <row r="1930">
          <cell r="K1930">
            <v>60.59</v>
          </cell>
          <cell r="Q1930">
            <v>4.4310999999999998</v>
          </cell>
        </row>
        <row r="1931">
          <cell r="K1931">
            <v>60.9</v>
          </cell>
          <cell r="Q1931">
            <v>4.3154000000000003</v>
          </cell>
        </row>
        <row r="1932">
          <cell r="K1932">
            <v>61.04</v>
          </cell>
          <cell r="Q1932">
            <v>4.3253000000000004</v>
          </cell>
        </row>
        <row r="1933">
          <cell r="K1933">
            <v>61.2</v>
          </cell>
          <cell r="Q1933">
            <v>4.3365999999999998</v>
          </cell>
        </row>
        <row r="1934">
          <cell r="K1934">
            <v>61.69</v>
          </cell>
          <cell r="Q1934">
            <v>4.3714000000000004</v>
          </cell>
        </row>
        <row r="1935">
          <cell r="K1935">
            <v>61.25</v>
          </cell>
          <cell r="Q1935">
            <v>4.3402000000000003</v>
          </cell>
        </row>
        <row r="1936">
          <cell r="K1936">
            <v>60.63</v>
          </cell>
          <cell r="Q1936">
            <v>4.2961999999999998</v>
          </cell>
        </row>
        <row r="1937">
          <cell r="K1937">
            <v>57.86</v>
          </cell>
          <cell r="Q1937">
            <v>4.0999999999999996</v>
          </cell>
        </row>
        <row r="1938">
          <cell r="K1938">
            <v>57.35</v>
          </cell>
          <cell r="Q1938">
            <v>4.0637999999999996</v>
          </cell>
        </row>
        <row r="1939">
          <cell r="K1939">
            <v>57.51</v>
          </cell>
          <cell r="Q1939">
            <v>4.0751999999999997</v>
          </cell>
        </row>
        <row r="1940">
          <cell r="K1940">
            <v>58.15</v>
          </cell>
          <cell r="Q1940">
            <v>4.1204999999999998</v>
          </cell>
        </row>
        <row r="1941">
          <cell r="K1941">
            <v>57.41</v>
          </cell>
          <cell r="Q1941">
            <v>4.0681000000000003</v>
          </cell>
        </row>
        <row r="1942">
          <cell r="K1942">
            <v>56.69</v>
          </cell>
          <cell r="Q1942">
            <v>4.0171000000000001</v>
          </cell>
        </row>
        <row r="1943">
          <cell r="K1943">
            <v>56.14</v>
          </cell>
          <cell r="Q1943">
            <v>3.9781</v>
          </cell>
        </row>
        <row r="1944">
          <cell r="K1944">
            <v>56.61</v>
          </cell>
          <cell r="Q1944">
            <v>4.0114000000000001</v>
          </cell>
        </row>
        <row r="1945">
          <cell r="K1945">
            <v>56.35</v>
          </cell>
          <cell r="Q1945">
            <v>3.9929999999999999</v>
          </cell>
        </row>
        <row r="1946">
          <cell r="K1946">
            <v>56.97</v>
          </cell>
          <cell r="Q1946">
            <v>4.0369000000000002</v>
          </cell>
        </row>
        <row r="1947">
          <cell r="K1947">
            <v>57.25</v>
          </cell>
          <cell r="Q1947">
            <v>4.0567000000000002</v>
          </cell>
        </row>
        <row r="1948">
          <cell r="K1948">
            <v>57.9</v>
          </cell>
          <cell r="Q1948">
            <v>4.1028000000000002</v>
          </cell>
        </row>
        <row r="1949">
          <cell r="K1949">
            <v>57.1</v>
          </cell>
          <cell r="Q1949">
            <v>4.0461</v>
          </cell>
        </row>
        <row r="1950">
          <cell r="K1950">
            <v>57.52</v>
          </cell>
          <cell r="Q1950">
            <v>4.0758999999999999</v>
          </cell>
        </row>
        <row r="1951">
          <cell r="K1951">
            <v>57.58</v>
          </cell>
          <cell r="Q1951">
            <v>4.0800999999999998</v>
          </cell>
        </row>
        <row r="1952">
          <cell r="K1952">
            <v>54.41</v>
          </cell>
          <cell r="Q1952">
            <v>3.8555000000000001</v>
          </cell>
        </row>
        <row r="1953">
          <cell r="K1953">
            <v>55.017499999999998</v>
          </cell>
          <cell r="Q1953">
            <v>3.8984999999999999</v>
          </cell>
        </row>
        <row r="1954">
          <cell r="K1954">
            <v>54.52</v>
          </cell>
          <cell r="Q1954">
            <v>3.8633000000000002</v>
          </cell>
        </row>
        <row r="1955">
          <cell r="K1955">
            <v>55.08</v>
          </cell>
          <cell r="Q1955">
            <v>3.903</v>
          </cell>
        </row>
        <row r="1956">
          <cell r="K1956">
            <v>54.52</v>
          </cell>
          <cell r="Q1956">
            <v>3.8633000000000002</v>
          </cell>
        </row>
        <row r="1957">
          <cell r="K1957">
            <v>55</v>
          </cell>
          <cell r="Q1957">
            <v>3.8973</v>
          </cell>
        </row>
        <row r="1958">
          <cell r="K1958">
            <v>55.04</v>
          </cell>
          <cell r="Q1958">
            <v>3.9001000000000001</v>
          </cell>
        </row>
        <row r="1959">
          <cell r="K1959">
            <v>55.59</v>
          </cell>
          <cell r="Q1959">
            <v>3.9390999999999998</v>
          </cell>
        </row>
        <row r="1960">
          <cell r="K1960">
            <v>55.77</v>
          </cell>
          <cell r="Q1960">
            <v>3.9519000000000002</v>
          </cell>
        </row>
        <row r="1961">
          <cell r="K1961">
            <v>55.34</v>
          </cell>
          <cell r="Q1961">
            <v>3.9214000000000002</v>
          </cell>
        </row>
        <row r="1962">
          <cell r="K1962">
            <v>55.655000000000001</v>
          </cell>
          <cell r="Q1962">
            <v>3.9437000000000002</v>
          </cell>
        </row>
        <row r="1963">
          <cell r="K1963">
            <v>55.75</v>
          </cell>
          <cell r="Q1963">
            <v>3.9504999999999999</v>
          </cell>
        </row>
        <row r="1964">
          <cell r="K1964">
            <v>56.07</v>
          </cell>
          <cell r="Q1964">
            <v>3.9731000000000001</v>
          </cell>
        </row>
        <row r="1965">
          <cell r="K1965">
            <v>56</v>
          </cell>
          <cell r="Q1965">
            <v>3.9681999999999999</v>
          </cell>
        </row>
        <row r="1966">
          <cell r="K1966">
            <v>56.11</v>
          </cell>
          <cell r="Q1966">
            <v>3.976</v>
          </cell>
        </row>
        <row r="1967">
          <cell r="K1967">
            <v>57.07</v>
          </cell>
          <cell r="Q1967">
            <v>4.0439999999999996</v>
          </cell>
        </row>
        <row r="1968">
          <cell r="K1968">
            <v>57.4</v>
          </cell>
          <cell r="Q1968">
            <v>4.0674000000000001</v>
          </cell>
        </row>
        <row r="1969">
          <cell r="K1969">
            <v>57.64</v>
          </cell>
          <cell r="Q1969">
            <v>4.0843999999999996</v>
          </cell>
        </row>
        <row r="1970">
          <cell r="K1970">
            <v>57.69</v>
          </cell>
          <cell r="Q1970">
            <v>4.0879000000000003</v>
          </cell>
        </row>
        <row r="1971">
          <cell r="K1971">
            <v>57.46</v>
          </cell>
          <cell r="Q1971">
            <v>4.0716000000000001</v>
          </cell>
        </row>
        <row r="1972">
          <cell r="K1972">
            <v>54.59</v>
          </cell>
          <cell r="Q1972">
            <v>3.8683000000000001</v>
          </cell>
        </row>
        <row r="1973">
          <cell r="K1973">
            <v>54.12</v>
          </cell>
          <cell r="Q1973">
            <v>3.8349000000000002</v>
          </cell>
        </row>
        <row r="1974">
          <cell r="K1974">
            <v>54.33</v>
          </cell>
          <cell r="Q1974">
            <v>3.8498000000000001</v>
          </cell>
        </row>
        <row r="1975">
          <cell r="K1975">
            <v>53.92</v>
          </cell>
          <cell r="Q1975">
            <v>3.8208000000000002</v>
          </cell>
        </row>
        <row r="1976">
          <cell r="K1976">
            <v>53.56</v>
          </cell>
          <cell r="Q1976">
            <v>3.7953000000000001</v>
          </cell>
        </row>
        <row r="1977">
          <cell r="K1977">
            <v>52.44</v>
          </cell>
          <cell r="Q1977">
            <v>3.7159</v>
          </cell>
        </row>
        <row r="1978">
          <cell r="K1978">
            <v>53.27</v>
          </cell>
          <cell r="Q1978">
            <v>3.7747000000000002</v>
          </cell>
        </row>
        <row r="1979">
          <cell r="K1979">
            <v>53.56</v>
          </cell>
          <cell r="Q1979">
            <v>3.7953000000000001</v>
          </cell>
        </row>
        <row r="1980">
          <cell r="K1980">
            <v>51.71</v>
          </cell>
          <cell r="Q1980">
            <v>3.6642000000000001</v>
          </cell>
        </row>
        <row r="1981">
          <cell r="K1981">
            <v>53.77</v>
          </cell>
          <cell r="Q1981">
            <v>3.8100999999999998</v>
          </cell>
        </row>
        <row r="1982">
          <cell r="K1982">
            <v>53.08</v>
          </cell>
          <cell r="Q1982">
            <v>3.7612999999999999</v>
          </cell>
        </row>
        <row r="1983">
          <cell r="K1983">
            <v>53.53</v>
          </cell>
          <cell r="Q1983">
            <v>3.7930999999999999</v>
          </cell>
        </row>
        <row r="1984">
          <cell r="K1984">
            <v>53.62</v>
          </cell>
          <cell r="Q1984">
            <v>3.7995000000000001</v>
          </cell>
        </row>
        <row r="1985">
          <cell r="K1985">
            <v>53.74</v>
          </cell>
          <cell r="Q1985">
            <v>3.8079999999999998</v>
          </cell>
        </row>
        <row r="1986">
          <cell r="K1986">
            <v>53.07</v>
          </cell>
          <cell r="Q1986">
            <v>3.7605</v>
          </cell>
        </row>
        <row r="1987">
          <cell r="K1987">
            <v>53.06</v>
          </cell>
          <cell r="Q1987">
            <v>3.7597999999999998</v>
          </cell>
        </row>
        <row r="1988">
          <cell r="K1988">
            <v>52.1</v>
          </cell>
          <cell r="Q1988">
            <v>3.6918000000000002</v>
          </cell>
        </row>
        <row r="1989">
          <cell r="K1989">
            <v>51.53</v>
          </cell>
          <cell r="Q1989">
            <v>3.6514000000000002</v>
          </cell>
        </row>
        <row r="1990">
          <cell r="K1990">
            <v>50.75</v>
          </cell>
          <cell r="Q1990">
            <v>3.5962000000000001</v>
          </cell>
        </row>
        <row r="1991">
          <cell r="K1991">
            <v>51.24</v>
          </cell>
          <cell r="Q1991">
            <v>3.6309</v>
          </cell>
        </row>
        <row r="1992">
          <cell r="K1992">
            <v>50.75</v>
          </cell>
          <cell r="Q1992">
            <v>3.5962000000000001</v>
          </cell>
        </row>
        <row r="1993">
          <cell r="K1993">
            <v>51.86</v>
          </cell>
          <cell r="Q1993">
            <v>3.6747999999999998</v>
          </cell>
        </row>
        <row r="1994">
          <cell r="K1994">
            <v>51.87</v>
          </cell>
          <cell r="Q1994">
            <v>3.6755</v>
          </cell>
        </row>
        <row r="1995">
          <cell r="K1995">
            <v>51.99</v>
          </cell>
          <cell r="Q1995">
            <v>3.5836999999999999</v>
          </cell>
        </row>
        <row r="1996">
          <cell r="K1996">
            <v>50.99</v>
          </cell>
          <cell r="Q1996">
            <v>3.5148000000000001</v>
          </cell>
        </row>
        <row r="1997">
          <cell r="K1997">
            <v>49.884999999999998</v>
          </cell>
          <cell r="Q1997">
            <v>3.4386000000000001</v>
          </cell>
        </row>
        <row r="1998">
          <cell r="K1998">
            <v>50.45</v>
          </cell>
          <cell r="Q1998">
            <v>3.4775999999999998</v>
          </cell>
        </row>
        <row r="1999">
          <cell r="K1999">
            <v>51.23</v>
          </cell>
          <cell r="Q1999">
            <v>3.5312999999999999</v>
          </cell>
        </row>
        <row r="2000">
          <cell r="K2000">
            <v>50.06</v>
          </cell>
          <cell r="Q2000">
            <v>3.4506999999999999</v>
          </cell>
        </row>
        <row r="2001">
          <cell r="K2001">
            <v>51.19</v>
          </cell>
          <cell r="Q2001">
            <v>3.5286</v>
          </cell>
        </row>
        <row r="2002">
          <cell r="K2002">
            <v>49.72</v>
          </cell>
          <cell r="Q2002">
            <v>3.4272</v>
          </cell>
        </row>
        <row r="2003">
          <cell r="K2003">
            <v>49.77</v>
          </cell>
          <cell r="Q2003">
            <v>3.4306999999999999</v>
          </cell>
        </row>
        <row r="2004">
          <cell r="K2004">
            <v>49.35</v>
          </cell>
          <cell r="Q2004">
            <v>3.4016999999999999</v>
          </cell>
        </row>
        <row r="2005">
          <cell r="K2005">
            <v>50.78</v>
          </cell>
          <cell r="Q2005">
            <v>3.5003000000000002</v>
          </cell>
        </row>
        <row r="2006">
          <cell r="K2006">
            <v>51.86</v>
          </cell>
          <cell r="Q2006">
            <v>3.5747</v>
          </cell>
        </row>
        <row r="2007">
          <cell r="K2007">
            <v>52.61</v>
          </cell>
          <cell r="Q2007">
            <v>3.6263999999999998</v>
          </cell>
        </row>
        <row r="2008">
          <cell r="K2008">
            <v>52.24</v>
          </cell>
          <cell r="Q2008">
            <v>3.6009000000000002</v>
          </cell>
        </row>
        <row r="2009">
          <cell r="K2009">
            <v>52.82</v>
          </cell>
          <cell r="Q2009">
            <v>3.6408999999999998</v>
          </cell>
        </row>
        <row r="2010">
          <cell r="K2010">
            <v>53.85</v>
          </cell>
          <cell r="Q2010">
            <v>3.7119</v>
          </cell>
        </row>
        <row r="2011">
          <cell r="K2011">
            <v>53.6</v>
          </cell>
          <cell r="Q2011">
            <v>3.6947000000000001</v>
          </cell>
        </row>
        <row r="2012">
          <cell r="K2012">
            <v>54.23</v>
          </cell>
          <cell r="Q2012">
            <v>3.7381000000000002</v>
          </cell>
        </row>
        <row r="2013">
          <cell r="K2013">
            <v>55.26</v>
          </cell>
          <cell r="Q2013">
            <v>3.8090999999999999</v>
          </cell>
        </row>
        <row r="2014">
          <cell r="K2014">
            <v>56.61</v>
          </cell>
          <cell r="Q2014">
            <v>3.9022000000000001</v>
          </cell>
        </row>
        <row r="2015">
          <cell r="K2015">
            <v>57.2</v>
          </cell>
          <cell r="Q2015">
            <v>3.9428000000000001</v>
          </cell>
        </row>
        <row r="2016">
          <cell r="K2016">
            <v>53.96</v>
          </cell>
          <cell r="Q2016">
            <v>3.7195</v>
          </cell>
        </row>
        <row r="2017">
          <cell r="K2017">
            <v>54.14</v>
          </cell>
          <cell r="Q2017">
            <v>3.7319</v>
          </cell>
        </row>
        <row r="2018">
          <cell r="K2018">
            <v>55.48</v>
          </cell>
          <cell r="Q2018">
            <v>3.8243</v>
          </cell>
        </row>
        <row r="2019">
          <cell r="K2019">
            <v>55.7</v>
          </cell>
          <cell r="Q2019">
            <v>3.8393999999999999</v>
          </cell>
        </row>
        <row r="2020">
          <cell r="K2020">
            <v>55.84</v>
          </cell>
          <cell r="Q2020">
            <v>3.8491</v>
          </cell>
        </row>
        <row r="2021">
          <cell r="K2021">
            <v>55.6</v>
          </cell>
          <cell r="Q2021">
            <v>3.8325999999999998</v>
          </cell>
        </row>
        <row r="2022">
          <cell r="K2022">
            <v>54.94</v>
          </cell>
          <cell r="Q2022">
            <v>3.7871000000000001</v>
          </cell>
        </row>
        <row r="2023">
          <cell r="K2023">
            <v>54.7</v>
          </cell>
          <cell r="Q2023">
            <v>3.7705000000000002</v>
          </cell>
        </row>
        <row r="2024">
          <cell r="K2024">
            <v>55.58</v>
          </cell>
          <cell r="Q2024">
            <v>3.8311999999999999</v>
          </cell>
        </row>
        <row r="2025">
          <cell r="K2025">
            <v>55.81</v>
          </cell>
          <cell r="Q2025">
            <v>3.847</v>
          </cell>
        </row>
        <row r="2026">
          <cell r="K2026">
            <v>56.06</v>
          </cell>
          <cell r="Q2026">
            <v>3.8643000000000001</v>
          </cell>
        </row>
        <row r="2027">
          <cell r="K2027">
            <v>55.93</v>
          </cell>
          <cell r="Q2027">
            <v>3.8553000000000002</v>
          </cell>
        </row>
        <row r="2028">
          <cell r="K2028">
            <v>55.95</v>
          </cell>
          <cell r="Q2028">
            <v>3.8567</v>
          </cell>
        </row>
        <row r="2029">
          <cell r="K2029">
            <v>55.81</v>
          </cell>
          <cell r="Q2029">
            <v>3.847</v>
          </cell>
        </row>
        <row r="2030">
          <cell r="K2030">
            <v>56.64</v>
          </cell>
          <cell r="Q2030">
            <v>3.9041999999999999</v>
          </cell>
        </row>
        <row r="2031">
          <cell r="K2031">
            <v>59.19</v>
          </cell>
          <cell r="Q2031">
            <v>4.08</v>
          </cell>
        </row>
        <row r="2032">
          <cell r="K2032">
            <v>58.74</v>
          </cell>
          <cell r="Q2032">
            <v>4.0490000000000004</v>
          </cell>
        </row>
        <row r="2033">
          <cell r="K2033">
            <v>58.93</v>
          </cell>
          <cell r="Q2033">
            <v>4.0621</v>
          </cell>
        </row>
        <row r="2034">
          <cell r="K2034">
            <v>59.63</v>
          </cell>
          <cell r="Q2034">
            <v>4.1102999999999996</v>
          </cell>
        </row>
        <row r="2035">
          <cell r="K2035">
            <v>56.94</v>
          </cell>
          <cell r="Q2035">
            <v>3.9249000000000001</v>
          </cell>
        </row>
        <row r="2036">
          <cell r="K2036">
            <v>57.07</v>
          </cell>
          <cell r="Q2036">
            <v>3.9339</v>
          </cell>
        </row>
        <row r="2037">
          <cell r="K2037">
            <v>57.3</v>
          </cell>
          <cell r="Q2037">
            <v>3.9497</v>
          </cell>
        </row>
        <row r="2038">
          <cell r="K2038">
            <v>56.24</v>
          </cell>
          <cell r="Q2038">
            <v>3.8767</v>
          </cell>
        </row>
        <row r="2039">
          <cell r="K2039">
            <v>56.4</v>
          </cell>
          <cell r="Q2039">
            <v>3.8877000000000002</v>
          </cell>
        </row>
        <row r="2040">
          <cell r="K2040">
            <v>56.86</v>
          </cell>
          <cell r="Q2040">
            <v>3.9194</v>
          </cell>
        </row>
        <row r="2041">
          <cell r="K2041">
            <v>56.21</v>
          </cell>
          <cell r="Q2041">
            <v>3.8746</v>
          </cell>
        </row>
        <row r="2042">
          <cell r="K2042">
            <v>55.95</v>
          </cell>
          <cell r="Q2042">
            <v>3.8567</v>
          </cell>
        </row>
        <row r="2043">
          <cell r="K2043">
            <v>55.61</v>
          </cell>
          <cell r="Q2043">
            <v>3.8332000000000002</v>
          </cell>
        </row>
        <row r="2044">
          <cell r="K2044">
            <v>56.05</v>
          </cell>
          <cell r="Q2044">
            <v>3.8635999999999999</v>
          </cell>
        </row>
        <row r="2045">
          <cell r="K2045">
            <v>54.94</v>
          </cell>
          <cell r="Q2045">
            <v>3.7871000000000001</v>
          </cell>
        </row>
        <row r="2046">
          <cell r="K2046">
            <v>53.28</v>
          </cell>
          <cell r="Q2046">
            <v>3.6726000000000001</v>
          </cell>
        </row>
        <row r="2047">
          <cell r="K2047">
            <v>52.38</v>
          </cell>
          <cell r="Q2047">
            <v>3.6105999999999998</v>
          </cell>
        </row>
        <row r="2048">
          <cell r="K2048">
            <v>52.27</v>
          </cell>
          <cell r="Q2048">
            <v>3.6030000000000002</v>
          </cell>
        </row>
        <row r="2049">
          <cell r="K2049">
            <v>52.24</v>
          </cell>
          <cell r="Q2049">
            <v>3.6009000000000002</v>
          </cell>
        </row>
        <row r="2050">
          <cell r="K2050">
            <v>53.38</v>
          </cell>
          <cell r="Q2050">
            <v>3.6795</v>
          </cell>
        </row>
        <row r="2051">
          <cell r="K2051">
            <v>54.37</v>
          </cell>
          <cell r="Q2051">
            <v>3.7477999999999998</v>
          </cell>
        </row>
        <row r="2052">
          <cell r="K2052">
            <v>53.3</v>
          </cell>
          <cell r="Q2052">
            <v>3.6739999999999999</v>
          </cell>
        </row>
        <row r="2053">
          <cell r="K2053">
            <v>53.14</v>
          </cell>
          <cell r="Q2053">
            <v>3.6629999999999998</v>
          </cell>
        </row>
        <row r="2054">
          <cell r="K2054">
            <v>53.36</v>
          </cell>
          <cell r="Q2054">
            <v>3.6781000000000001</v>
          </cell>
        </row>
        <row r="2055">
          <cell r="K2055">
            <v>53.86</v>
          </cell>
          <cell r="Q2055">
            <v>3.7126000000000001</v>
          </cell>
        </row>
        <row r="2056">
          <cell r="K2056">
            <v>53.81</v>
          </cell>
          <cell r="Q2056">
            <v>3.7092000000000001</v>
          </cell>
        </row>
        <row r="2057">
          <cell r="K2057">
            <v>53.76</v>
          </cell>
          <cell r="Q2057">
            <v>3.7057000000000002</v>
          </cell>
        </row>
        <row r="2058">
          <cell r="K2058">
            <v>53.17</v>
          </cell>
          <cell r="Q2058">
            <v>3.665</v>
          </cell>
        </row>
        <row r="2059">
          <cell r="K2059">
            <v>52.83</v>
          </cell>
          <cell r="Q2059">
            <v>3.5676000000000001</v>
          </cell>
        </row>
        <row r="2060">
          <cell r="K2060">
            <v>52.58</v>
          </cell>
          <cell r="Q2060">
            <v>3.5507</v>
          </cell>
        </row>
        <row r="2061">
          <cell r="K2061">
            <v>51.13</v>
          </cell>
          <cell r="Q2061">
            <v>3.4527999999999999</v>
          </cell>
        </row>
        <row r="2062">
          <cell r="K2062">
            <v>50.51</v>
          </cell>
          <cell r="Q2062">
            <v>3.411</v>
          </cell>
        </row>
        <row r="2063">
          <cell r="K2063">
            <v>51.45</v>
          </cell>
          <cell r="Q2063">
            <v>3.4744000000000002</v>
          </cell>
        </row>
        <row r="2064">
          <cell r="K2064">
            <v>51.45</v>
          </cell>
          <cell r="Q2064">
            <v>3.4744000000000002</v>
          </cell>
        </row>
        <row r="2065">
          <cell r="K2065">
            <v>51.44</v>
          </cell>
          <cell r="Q2065">
            <v>3.4738000000000002</v>
          </cell>
        </row>
        <row r="2066">
          <cell r="K2066">
            <v>51.45</v>
          </cell>
          <cell r="Q2066">
            <v>3.4744000000000002</v>
          </cell>
        </row>
        <row r="2067">
          <cell r="K2067">
            <v>51.534999999999997</v>
          </cell>
          <cell r="Q2067">
            <v>3.4802</v>
          </cell>
        </row>
        <row r="2068">
          <cell r="K2068">
            <v>51.8</v>
          </cell>
          <cell r="Q2068">
            <v>3.4981</v>
          </cell>
        </row>
        <row r="2069">
          <cell r="K2069">
            <v>50.82</v>
          </cell>
          <cell r="Q2069">
            <v>3.4319000000000002</v>
          </cell>
        </row>
        <row r="2070">
          <cell r="K2070">
            <v>52.83</v>
          </cell>
          <cell r="Q2070">
            <v>3.5676000000000001</v>
          </cell>
        </row>
        <row r="2071">
          <cell r="K2071">
            <v>52.62</v>
          </cell>
          <cell r="Q2071">
            <v>3.5533999999999999</v>
          </cell>
        </row>
        <row r="2072">
          <cell r="K2072">
            <v>52.6</v>
          </cell>
          <cell r="Q2072">
            <v>3.5520999999999998</v>
          </cell>
        </row>
        <row r="2073">
          <cell r="K2073">
            <v>53.14</v>
          </cell>
          <cell r="Q2073">
            <v>3.5886</v>
          </cell>
        </row>
        <row r="2074">
          <cell r="K2074">
            <v>53.01</v>
          </cell>
          <cell r="Q2074">
            <v>3.5798000000000001</v>
          </cell>
        </row>
        <row r="2075">
          <cell r="K2075">
            <v>54.3</v>
          </cell>
          <cell r="Q2075">
            <v>3.6669</v>
          </cell>
        </row>
        <row r="2076">
          <cell r="K2076">
            <v>52.86</v>
          </cell>
          <cell r="Q2076">
            <v>3.5695999999999999</v>
          </cell>
        </row>
        <row r="2077">
          <cell r="K2077">
            <v>52</v>
          </cell>
          <cell r="Q2077">
            <v>3.5116000000000001</v>
          </cell>
        </row>
        <row r="2078">
          <cell r="K2078">
            <v>52.5</v>
          </cell>
          <cell r="Q2078">
            <v>3.5453000000000001</v>
          </cell>
        </row>
        <row r="2079">
          <cell r="K2079">
            <v>52.36</v>
          </cell>
          <cell r="Q2079">
            <v>3.5358999999999998</v>
          </cell>
        </row>
        <row r="2080">
          <cell r="K2080">
            <v>52.6</v>
          </cell>
          <cell r="Q2080">
            <v>3.5520999999999998</v>
          </cell>
        </row>
        <row r="2081">
          <cell r="K2081">
            <v>53.65</v>
          </cell>
          <cell r="Q2081">
            <v>3.6230000000000002</v>
          </cell>
        </row>
        <row r="2082">
          <cell r="K2082">
            <v>53.23</v>
          </cell>
          <cell r="Q2082">
            <v>3.5945999999999998</v>
          </cell>
        </row>
        <row r="2083">
          <cell r="K2083">
            <v>53.435000000000002</v>
          </cell>
          <cell r="Q2083">
            <v>3.6084999999999998</v>
          </cell>
        </row>
        <row r="2084">
          <cell r="K2084">
            <v>53.42</v>
          </cell>
          <cell r="Q2084">
            <v>3.6074999999999999</v>
          </cell>
        </row>
        <row r="2085">
          <cell r="K2085">
            <v>53.81</v>
          </cell>
          <cell r="Q2085">
            <v>3.6337999999999999</v>
          </cell>
        </row>
        <row r="2086">
          <cell r="K2086">
            <v>54.11</v>
          </cell>
          <cell r="Q2086">
            <v>3.6541000000000001</v>
          </cell>
        </row>
        <row r="2087">
          <cell r="K2087">
            <v>54.31</v>
          </cell>
          <cell r="Q2087">
            <v>3.6676000000000002</v>
          </cell>
        </row>
        <row r="2088">
          <cell r="K2088">
            <v>55.91</v>
          </cell>
          <cell r="Q2088">
            <v>3.7755999999999998</v>
          </cell>
        </row>
        <row r="2089">
          <cell r="K2089">
            <v>55.93</v>
          </cell>
          <cell r="Q2089">
            <v>3.7770000000000001</v>
          </cell>
        </row>
        <row r="2090">
          <cell r="K2090">
            <v>56.81</v>
          </cell>
          <cell r="Q2090">
            <v>3.8363999999999998</v>
          </cell>
        </row>
        <row r="2091">
          <cell r="K2091">
            <v>50.71</v>
          </cell>
          <cell r="Q2091">
            <v>3.4245000000000001</v>
          </cell>
        </row>
        <row r="2092">
          <cell r="K2092">
            <v>50.72</v>
          </cell>
          <cell r="Q2092">
            <v>3.4251</v>
          </cell>
        </row>
        <row r="2093">
          <cell r="K2093">
            <v>49.42</v>
          </cell>
          <cell r="Q2093">
            <v>3.3372999999999999</v>
          </cell>
        </row>
        <row r="2094">
          <cell r="K2094">
            <v>49.4</v>
          </cell>
          <cell r="Q2094">
            <v>3.3359999999999999</v>
          </cell>
        </row>
        <row r="2095">
          <cell r="K2095">
            <v>49.6</v>
          </cell>
          <cell r="Q2095">
            <v>3.3494999999999999</v>
          </cell>
        </row>
        <row r="2096">
          <cell r="K2096">
            <v>49.45</v>
          </cell>
          <cell r="Q2096">
            <v>3.3393999999999999</v>
          </cell>
        </row>
        <row r="2097">
          <cell r="K2097">
            <v>49.43</v>
          </cell>
          <cell r="Q2097">
            <v>3.3380000000000001</v>
          </cell>
        </row>
        <row r="2098">
          <cell r="K2098">
            <v>49.63</v>
          </cell>
          <cell r="Q2098">
            <v>3.3515000000000001</v>
          </cell>
        </row>
        <row r="2099">
          <cell r="K2099">
            <v>50.45</v>
          </cell>
          <cell r="Q2099">
            <v>3.4068999999999998</v>
          </cell>
        </row>
        <row r="2100">
          <cell r="K2100">
            <v>49.7</v>
          </cell>
          <cell r="Q2100">
            <v>3.3563000000000001</v>
          </cell>
        </row>
        <row r="2101">
          <cell r="K2101">
            <v>49.32</v>
          </cell>
          <cell r="Q2101">
            <v>3.3306</v>
          </cell>
        </row>
        <row r="2102">
          <cell r="K2102">
            <v>50.71</v>
          </cell>
          <cell r="Q2102">
            <v>3.4245000000000001</v>
          </cell>
        </row>
        <row r="2103">
          <cell r="K2103">
            <v>49.64</v>
          </cell>
          <cell r="Q2103">
            <v>3.3521999999999998</v>
          </cell>
        </row>
        <row r="2104">
          <cell r="K2104">
            <v>49.4</v>
          </cell>
          <cell r="Q2104">
            <v>3.3359999999999999</v>
          </cell>
        </row>
        <row r="2105">
          <cell r="K2105">
            <v>49.5</v>
          </cell>
          <cell r="Q2105">
            <v>3.3426999999999998</v>
          </cell>
        </row>
        <row r="2106">
          <cell r="K2106">
            <v>49.52</v>
          </cell>
          <cell r="Q2106">
            <v>3.3441000000000001</v>
          </cell>
        </row>
        <row r="2107">
          <cell r="K2107">
            <v>48.67</v>
          </cell>
          <cell r="Q2107">
            <v>3.2867000000000002</v>
          </cell>
        </row>
        <row r="2108">
          <cell r="K2108">
            <v>48</v>
          </cell>
          <cell r="Q2108">
            <v>3.2414999999999998</v>
          </cell>
        </row>
        <row r="2109">
          <cell r="K2109">
            <v>48.74</v>
          </cell>
          <cell r="Q2109">
            <v>3.2913999999999999</v>
          </cell>
        </row>
        <row r="2110">
          <cell r="K2110">
            <v>48.48</v>
          </cell>
          <cell r="Q2110">
            <v>3.2738999999999998</v>
          </cell>
        </row>
        <row r="2111">
          <cell r="K2111">
            <v>48.72</v>
          </cell>
          <cell r="Q2111">
            <v>3.2900999999999998</v>
          </cell>
        </row>
        <row r="2112">
          <cell r="K2112">
            <v>48.14</v>
          </cell>
          <cell r="Q2112">
            <v>3.2509000000000001</v>
          </cell>
        </row>
        <row r="2113">
          <cell r="K2113">
            <v>49.49</v>
          </cell>
          <cell r="Q2113">
            <v>3.3420999999999998</v>
          </cell>
        </row>
        <row r="2114">
          <cell r="K2114">
            <v>49.395000000000003</v>
          </cell>
          <cell r="Q2114">
            <v>3.3357000000000001</v>
          </cell>
        </row>
        <row r="2115">
          <cell r="K2115">
            <v>49.07</v>
          </cell>
          <cell r="Q2115">
            <v>3.3136999999999999</v>
          </cell>
        </row>
        <row r="2116">
          <cell r="K2116">
            <v>48.02</v>
          </cell>
          <cell r="Q2116">
            <v>3.2427999999999999</v>
          </cell>
        </row>
        <row r="2117">
          <cell r="K2117">
            <v>47.47</v>
          </cell>
          <cell r="Q2117">
            <v>3.2057000000000002</v>
          </cell>
        </row>
        <row r="2118">
          <cell r="K2118">
            <v>47.66</v>
          </cell>
          <cell r="Q2118">
            <v>3.2185000000000001</v>
          </cell>
        </row>
        <row r="2119">
          <cell r="K2119">
            <v>48.13</v>
          </cell>
          <cell r="Q2119">
            <v>3.2502</v>
          </cell>
        </row>
        <row r="2120">
          <cell r="K2120">
            <v>47.52</v>
          </cell>
          <cell r="Q2120">
            <v>3.1920999999999999</v>
          </cell>
        </row>
        <row r="2121">
          <cell r="K2121">
            <v>47.07</v>
          </cell>
          <cell r="Q2121">
            <v>3.1617999999999999</v>
          </cell>
        </row>
        <row r="2122">
          <cell r="K2122">
            <v>46.484999999999999</v>
          </cell>
          <cell r="Q2122">
            <v>3.1225000000000001</v>
          </cell>
        </row>
        <row r="2123">
          <cell r="K2123">
            <v>46.71</v>
          </cell>
          <cell r="Q2123">
            <v>3.1375999999999999</v>
          </cell>
        </row>
        <row r="2124">
          <cell r="K2124">
            <v>45.88</v>
          </cell>
          <cell r="Q2124">
            <v>3.0819000000000001</v>
          </cell>
        </row>
        <row r="2125">
          <cell r="K2125">
            <v>46.33</v>
          </cell>
          <cell r="Q2125">
            <v>3.1120999999999999</v>
          </cell>
        </row>
        <row r="2126">
          <cell r="K2126">
            <v>46.59</v>
          </cell>
          <cell r="Q2126">
            <v>3.1295999999999999</v>
          </cell>
        </row>
        <row r="2127">
          <cell r="K2127">
            <v>46.66</v>
          </cell>
          <cell r="Q2127">
            <v>3.1343000000000001</v>
          </cell>
        </row>
        <row r="2128">
          <cell r="K2128">
            <v>46.795000000000002</v>
          </cell>
          <cell r="Q2128">
            <v>3.1434000000000002</v>
          </cell>
        </row>
        <row r="2129">
          <cell r="K2129">
            <v>46.86</v>
          </cell>
          <cell r="Q2129">
            <v>3.1476999999999999</v>
          </cell>
        </row>
        <row r="2130">
          <cell r="K2130">
            <v>47.63</v>
          </cell>
          <cell r="Q2130">
            <v>3.1993999999999998</v>
          </cell>
        </row>
        <row r="2131">
          <cell r="K2131">
            <v>47.61</v>
          </cell>
          <cell r="Q2131">
            <v>3.1981000000000002</v>
          </cell>
        </row>
        <row r="2132">
          <cell r="K2132">
            <v>46.67</v>
          </cell>
          <cell r="Q2132">
            <v>3.1349999999999998</v>
          </cell>
        </row>
        <row r="2133">
          <cell r="K2133">
            <v>47.57</v>
          </cell>
          <cell r="Q2133">
            <v>3.1953999999999998</v>
          </cell>
        </row>
        <row r="2134">
          <cell r="K2134">
            <v>47.57</v>
          </cell>
          <cell r="Q2134">
            <v>3.1953999999999998</v>
          </cell>
        </row>
        <row r="2135">
          <cell r="K2135">
            <v>46.95</v>
          </cell>
          <cell r="Q2135">
            <v>3.1537999999999999</v>
          </cell>
        </row>
        <row r="2136">
          <cell r="K2136">
            <v>47.14</v>
          </cell>
          <cell r="Q2136">
            <v>3.1665000000000001</v>
          </cell>
        </row>
        <row r="2137">
          <cell r="K2137">
            <v>46.19</v>
          </cell>
          <cell r="Q2137">
            <v>3.1027</v>
          </cell>
        </row>
        <row r="2138">
          <cell r="K2138">
            <v>46.43</v>
          </cell>
          <cell r="Q2138">
            <v>3.1187999999999998</v>
          </cell>
        </row>
        <row r="2139">
          <cell r="K2139">
            <v>47.49</v>
          </cell>
          <cell r="Q2139">
            <v>3.19</v>
          </cell>
        </row>
        <row r="2140">
          <cell r="K2140">
            <v>45.54</v>
          </cell>
          <cell r="Q2140">
            <v>3.0590999999999999</v>
          </cell>
        </row>
        <row r="2141">
          <cell r="K2141">
            <v>45.19</v>
          </cell>
          <cell r="Q2141">
            <v>3.0354999999999999</v>
          </cell>
        </row>
        <row r="2142">
          <cell r="K2142">
            <v>45.86</v>
          </cell>
          <cell r="Q2142">
            <v>3.0806</v>
          </cell>
        </row>
        <row r="2143">
          <cell r="K2143">
            <v>45.7</v>
          </cell>
          <cell r="Q2143">
            <v>3.0697999999999999</v>
          </cell>
        </row>
        <row r="2144">
          <cell r="K2144">
            <v>45.284999999999997</v>
          </cell>
          <cell r="Q2144">
            <v>3.0419</v>
          </cell>
        </row>
        <row r="2145">
          <cell r="K2145">
            <v>45.3</v>
          </cell>
          <cell r="Q2145">
            <v>3.0428999999999999</v>
          </cell>
        </row>
        <row r="2146">
          <cell r="K2146">
            <v>45.405000000000001</v>
          </cell>
          <cell r="Q2146">
            <v>3.05</v>
          </cell>
        </row>
        <row r="2147">
          <cell r="K2147">
            <v>45.94</v>
          </cell>
          <cell r="Q2147">
            <v>3.0859000000000001</v>
          </cell>
        </row>
        <row r="2148">
          <cell r="K2148">
            <v>46.72</v>
          </cell>
          <cell r="Q2148">
            <v>3.1383000000000001</v>
          </cell>
        </row>
        <row r="2149">
          <cell r="K2149">
            <v>45.94</v>
          </cell>
          <cell r="Q2149">
            <v>3.0859000000000001</v>
          </cell>
        </row>
        <row r="2150">
          <cell r="K2150">
            <v>46.12</v>
          </cell>
          <cell r="Q2150">
            <v>3.0979999999999999</v>
          </cell>
        </row>
        <row r="2151">
          <cell r="K2151">
            <v>46.17</v>
          </cell>
          <cell r="Q2151">
            <v>3.1013999999999999</v>
          </cell>
        </row>
        <row r="2152">
          <cell r="K2152">
            <v>46.2</v>
          </cell>
          <cell r="Q2152">
            <v>3.1034000000000002</v>
          </cell>
        </row>
        <row r="2153">
          <cell r="K2153">
            <v>46.12</v>
          </cell>
          <cell r="Q2153">
            <v>3.0979999999999999</v>
          </cell>
        </row>
        <row r="2154">
          <cell r="K2154">
            <v>46.06</v>
          </cell>
          <cell r="Q2154">
            <v>3.0939999999999999</v>
          </cell>
        </row>
        <row r="2155">
          <cell r="K2155">
            <v>46.05</v>
          </cell>
          <cell r="Q2155">
            <v>3.0933000000000002</v>
          </cell>
        </row>
        <row r="2156">
          <cell r="K2156">
            <v>45.94</v>
          </cell>
          <cell r="Q2156">
            <v>3.0859000000000001</v>
          </cell>
        </row>
        <row r="2157">
          <cell r="K2157">
            <v>45.95</v>
          </cell>
          <cell r="Q2157">
            <v>3.0865999999999998</v>
          </cell>
        </row>
        <row r="2158">
          <cell r="K2158">
            <v>45.164999999999999</v>
          </cell>
          <cell r="Q2158">
            <v>3.0339</v>
          </cell>
        </row>
        <row r="2159">
          <cell r="K2159">
            <v>45.46</v>
          </cell>
          <cell r="Q2159">
            <v>3.0537000000000001</v>
          </cell>
        </row>
        <row r="2160">
          <cell r="K2160">
            <v>46.215000000000003</v>
          </cell>
          <cell r="Q2160">
            <v>3.1044</v>
          </cell>
        </row>
        <row r="2161">
          <cell r="K2161">
            <v>45.48</v>
          </cell>
          <cell r="Q2161">
            <v>3.0550000000000002</v>
          </cell>
        </row>
        <row r="2162">
          <cell r="K2162">
            <v>45.47</v>
          </cell>
          <cell r="Q2162">
            <v>3.0543999999999998</v>
          </cell>
        </row>
        <row r="2163">
          <cell r="K2163">
            <v>45.58</v>
          </cell>
          <cell r="Q2163">
            <v>3.0617000000000001</v>
          </cell>
        </row>
        <row r="2164">
          <cell r="K2164">
            <v>46.04</v>
          </cell>
          <cell r="Q2164">
            <v>3.0926</v>
          </cell>
        </row>
        <row r="2165">
          <cell r="K2165">
            <v>45.494999999999997</v>
          </cell>
          <cell r="Q2165">
            <v>3.056</v>
          </cell>
        </row>
        <row r="2166">
          <cell r="K2166">
            <v>45.62</v>
          </cell>
          <cell r="Q2166">
            <v>3.0644</v>
          </cell>
        </row>
        <row r="2167">
          <cell r="K2167">
            <v>45.47</v>
          </cell>
          <cell r="Q2167">
            <v>3.0543999999999998</v>
          </cell>
        </row>
        <row r="2168">
          <cell r="K2168">
            <v>45.72</v>
          </cell>
          <cell r="Q2168">
            <v>3.0710999999999999</v>
          </cell>
        </row>
        <row r="2169">
          <cell r="K2169">
            <v>46.43</v>
          </cell>
          <cell r="Q2169">
            <v>3.1187999999999998</v>
          </cell>
        </row>
        <row r="2170">
          <cell r="K2170">
            <v>46.03</v>
          </cell>
          <cell r="Q2170">
            <v>3.0920000000000001</v>
          </cell>
        </row>
        <row r="2171">
          <cell r="K2171">
            <v>44.79</v>
          </cell>
          <cell r="Q2171">
            <v>3.0087000000000002</v>
          </cell>
        </row>
        <row r="2172">
          <cell r="K2172">
            <v>44.21</v>
          </cell>
          <cell r="Q2172">
            <v>2.9697</v>
          </cell>
        </row>
        <row r="2173">
          <cell r="K2173">
            <v>45.26</v>
          </cell>
          <cell r="Q2173">
            <v>3.0402</v>
          </cell>
        </row>
        <row r="2174">
          <cell r="K2174">
            <v>45.22</v>
          </cell>
          <cell r="Q2174">
            <v>3.0375999999999999</v>
          </cell>
        </row>
        <row r="2175">
          <cell r="K2175">
            <v>46.56</v>
          </cell>
          <cell r="Q2175">
            <v>3.1276000000000002</v>
          </cell>
        </row>
        <row r="2176">
          <cell r="K2176">
            <v>46.844999999999999</v>
          </cell>
          <cell r="Q2176">
            <v>3.1467000000000001</v>
          </cell>
        </row>
        <row r="2177">
          <cell r="K2177">
            <v>47.02</v>
          </cell>
          <cell r="Q2177">
            <v>3.1585000000000001</v>
          </cell>
        </row>
        <row r="2178">
          <cell r="K2178">
            <v>47.24</v>
          </cell>
          <cell r="Q2178">
            <v>3.1732</v>
          </cell>
        </row>
        <row r="2179">
          <cell r="K2179">
            <v>46.05</v>
          </cell>
          <cell r="Q2179">
            <v>3.0933000000000002</v>
          </cell>
        </row>
        <row r="2180">
          <cell r="K2180">
            <v>45.725000000000001</v>
          </cell>
          <cell r="Q2180">
            <v>3.0714999999999999</v>
          </cell>
        </row>
        <row r="2181">
          <cell r="K2181">
            <v>45.57</v>
          </cell>
          <cell r="Q2181">
            <v>3.0611000000000002</v>
          </cell>
        </row>
        <row r="2182">
          <cell r="K2182">
            <v>43.98</v>
          </cell>
          <cell r="Q2182">
            <v>2.9542999999999999</v>
          </cell>
        </row>
        <row r="2183">
          <cell r="K2183">
            <v>43.93</v>
          </cell>
          <cell r="Q2183">
            <v>2.9422000000000001</v>
          </cell>
        </row>
        <row r="2184">
          <cell r="K2184">
            <v>44.01</v>
          </cell>
          <cell r="Q2184">
            <v>2.9476</v>
          </cell>
        </row>
        <row r="2185">
          <cell r="K2185">
            <v>44.09</v>
          </cell>
          <cell r="Q2185">
            <v>2.9529000000000001</v>
          </cell>
        </row>
        <row r="2186">
          <cell r="K2186">
            <v>43.3</v>
          </cell>
          <cell r="Q2186">
            <v>2.9</v>
          </cell>
        </row>
        <row r="2187">
          <cell r="K2187">
            <v>43.67</v>
          </cell>
          <cell r="Q2187">
            <v>2.9247999999999998</v>
          </cell>
        </row>
        <row r="2188">
          <cell r="K2188">
            <v>43.38</v>
          </cell>
          <cell r="Q2188">
            <v>2.9054000000000002</v>
          </cell>
        </row>
        <row r="2189">
          <cell r="K2189">
            <v>43.56</v>
          </cell>
          <cell r="Q2189">
            <v>2.9174000000000002</v>
          </cell>
        </row>
        <row r="2190">
          <cell r="K2190">
            <v>44.17</v>
          </cell>
          <cell r="Q2190">
            <v>2.9582999999999999</v>
          </cell>
        </row>
        <row r="2191">
          <cell r="K2191">
            <v>46.37</v>
          </cell>
          <cell r="Q2191">
            <v>3.1055999999999999</v>
          </cell>
        </row>
        <row r="2192">
          <cell r="K2192">
            <v>46.4</v>
          </cell>
          <cell r="Q2192">
            <v>3.1076000000000001</v>
          </cell>
        </row>
        <row r="2193">
          <cell r="K2193">
            <v>46.4</v>
          </cell>
          <cell r="Q2193">
            <v>3.1076000000000001</v>
          </cell>
        </row>
        <row r="2194">
          <cell r="K2194">
            <v>43.1</v>
          </cell>
          <cell r="Q2194">
            <v>2.8866000000000001</v>
          </cell>
        </row>
        <row r="2195">
          <cell r="K2195">
            <v>42.89</v>
          </cell>
          <cell r="Q2195">
            <v>2.8725000000000001</v>
          </cell>
        </row>
        <row r="2196">
          <cell r="K2196">
            <v>42.51</v>
          </cell>
          <cell r="Q2196">
            <v>2.8471000000000002</v>
          </cell>
        </row>
        <row r="2197">
          <cell r="K2197">
            <v>42.67</v>
          </cell>
          <cell r="Q2197">
            <v>2.8578000000000001</v>
          </cell>
        </row>
        <row r="2198">
          <cell r="K2198">
            <v>42.83</v>
          </cell>
          <cell r="Q2198">
            <v>2.8685</v>
          </cell>
        </row>
        <row r="2199">
          <cell r="K2199">
            <v>42.92</v>
          </cell>
          <cell r="Q2199">
            <v>2.8746</v>
          </cell>
        </row>
        <row r="2200">
          <cell r="K2200">
            <v>42.48</v>
          </cell>
          <cell r="Q2200">
            <v>2.8451</v>
          </cell>
        </row>
        <row r="2201">
          <cell r="K2201">
            <v>42.11</v>
          </cell>
          <cell r="Q2201">
            <v>2.8203</v>
          </cell>
        </row>
        <row r="2202">
          <cell r="K2202">
            <v>42.79</v>
          </cell>
          <cell r="Q2202">
            <v>2.8658000000000001</v>
          </cell>
        </row>
        <row r="2203">
          <cell r="K2203">
            <v>42.69</v>
          </cell>
          <cell r="Q2203">
            <v>2.8591000000000002</v>
          </cell>
        </row>
        <row r="2204">
          <cell r="K2204">
            <v>42.19</v>
          </cell>
          <cell r="Q2204">
            <v>2.8256999999999999</v>
          </cell>
        </row>
        <row r="2205">
          <cell r="K2205">
            <v>41.91</v>
          </cell>
          <cell r="Q2205">
            <v>2.8069000000000002</v>
          </cell>
        </row>
        <row r="2206">
          <cell r="K2206">
            <v>41.45</v>
          </cell>
          <cell r="Q2206">
            <v>2.7761</v>
          </cell>
        </row>
        <row r="2207">
          <cell r="K2207">
            <v>41.01</v>
          </cell>
          <cell r="Q2207">
            <v>2.7465999999999999</v>
          </cell>
        </row>
        <row r="2208">
          <cell r="K2208">
            <v>41.43</v>
          </cell>
          <cell r="Q2208">
            <v>2.7747999999999999</v>
          </cell>
        </row>
        <row r="2209">
          <cell r="K2209">
            <v>40.71</v>
          </cell>
          <cell r="Q2209">
            <v>2.7265000000000001</v>
          </cell>
        </row>
        <row r="2210">
          <cell r="K2210">
            <v>40.619999999999997</v>
          </cell>
          <cell r="Q2210">
            <v>2.7204999999999999</v>
          </cell>
        </row>
        <row r="2211">
          <cell r="K2211">
            <v>41.08</v>
          </cell>
          <cell r="Q2211">
            <v>2.7513000000000001</v>
          </cell>
        </row>
        <row r="2212">
          <cell r="K2212">
            <v>40.24</v>
          </cell>
          <cell r="Q2212">
            <v>2.6951000000000001</v>
          </cell>
        </row>
        <row r="2213">
          <cell r="K2213">
            <v>40.340000000000003</v>
          </cell>
          <cell r="Q2213">
            <v>2.7018</v>
          </cell>
        </row>
        <row r="2214">
          <cell r="K2214">
            <v>39.950000000000003</v>
          </cell>
          <cell r="Q2214">
            <v>2.6756000000000002</v>
          </cell>
        </row>
        <row r="2215">
          <cell r="K2215">
            <v>39.9</v>
          </cell>
          <cell r="Q2215">
            <v>2.6722999999999999</v>
          </cell>
        </row>
        <row r="2216">
          <cell r="K2216">
            <v>40.42</v>
          </cell>
          <cell r="Q2216">
            <v>2.7071000000000001</v>
          </cell>
        </row>
        <row r="2217">
          <cell r="K2217">
            <v>40.29</v>
          </cell>
          <cell r="Q2217">
            <v>2.6983999999999999</v>
          </cell>
        </row>
        <row r="2218">
          <cell r="K2218">
            <v>39.86</v>
          </cell>
          <cell r="Q2218">
            <v>2.6696</v>
          </cell>
        </row>
        <row r="2219">
          <cell r="K2219">
            <v>39</v>
          </cell>
          <cell r="Q2219">
            <v>2.6120000000000001</v>
          </cell>
        </row>
        <row r="2220">
          <cell r="K2220">
            <v>38.26</v>
          </cell>
          <cell r="Q2220">
            <v>2.5623999999999998</v>
          </cell>
        </row>
        <row r="2221">
          <cell r="K2221">
            <v>37.01</v>
          </cell>
          <cell r="Q2221">
            <v>2.4786999999999999</v>
          </cell>
        </row>
        <row r="2222">
          <cell r="K2222">
            <v>36.700000000000003</v>
          </cell>
          <cell r="Q2222">
            <v>2.4580000000000002</v>
          </cell>
        </row>
        <row r="2223">
          <cell r="K2223">
            <v>37.72</v>
          </cell>
          <cell r="Q2223">
            <v>2.5263</v>
          </cell>
        </row>
        <row r="2224">
          <cell r="K2224">
            <v>38.159999999999997</v>
          </cell>
          <cell r="Q2224">
            <v>2.5558000000000001</v>
          </cell>
        </row>
        <row r="2225">
          <cell r="K2225">
            <v>37.99</v>
          </cell>
          <cell r="Q2225">
            <v>2.5444</v>
          </cell>
        </row>
        <row r="2226">
          <cell r="K2226">
            <v>37.61</v>
          </cell>
          <cell r="Q2226">
            <v>2.5188999999999999</v>
          </cell>
        </row>
        <row r="2227">
          <cell r="K2227">
            <v>36.81</v>
          </cell>
          <cell r="Q2227">
            <v>2.4653</v>
          </cell>
        </row>
        <row r="2228">
          <cell r="K2228">
            <v>37.22</v>
          </cell>
          <cell r="Q2228">
            <v>2.4927999999999999</v>
          </cell>
        </row>
        <row r="2229">
          <cell r="K2229">
            <v>37.26</v>
          </cell>
          <cell r="Q2229">
            <v>2.4954999999999998</v>
          </cell>
        </row>
        <row r="2230">
          <cell r="K2230">
            <v>36.5</v>
          </cell>
          <cell r="Q2230">
            <v>2.4445999999999999</v>
          </cell>
        </row>
        <row r="2231">
          <cell r="K2231">
            <v>37.67</v>
          </cell>
          <cell r="Q2231">
            <v>2.5228999999999999</v>
          </cell>
        </row>
        <row r="2232">
          <cell r="K2232">
            <v>36.68</v>
          </cell>
          <cell r="Q2232">
            <v>2.4565999999999999</v>
          </cell>
        </row>
        <row r="2233">
          <cell r="K2233">
            <v>36.36</v>
          </cell>
          <cell r="Q2233">
            <v>2.4352</v>
          </cell>
        </row>
        <row r="2234">
          <cell r="K2234">
            <v>35.89</v>
          </cell>
          <cell r="Q2234">
            <v>2.4037000000000002</v>
          </cell>
        </row>
        <row r="2235">
          <cell r="K2235">
            <v>35.81</v>
          </cell>
          <cell r="Q2235">
            <v>2.3984000000000001</v>
          </cell>
        </row>
        <row r="2236">
          <cell r="K2236">
            <v>36.14</v>
          </cell>
          <cell r="Q2236">
            <v>2.4205000000000001</v>
          </cell>
        </row>
        <row r="2237">
          <cell r="K2237">
            <v>36.71</v>
          </cell>
          <cell r="Q2237">
            <v>2.4586000000000001</v>
          </cell>
        </row>
        <row r="2238">
          <cell r="K2238">
            <v>36.57</v>
          </cell>
          <cell r="Q2238">
            <v>2.4493</v>
          </cell>
        </row>
        <row r="2239">
          <cell r="K2239">
            <v>36.229999999999997</v>
          </cell>
          <cell r="Q2239">
            <v>2.4264999999999999</v>
          </cell>
        </row>
        <row r="2240">
          <cell r="K2240">
            <v>36.54</v>
          </cell>
          <cell r="Q2240">
            <v>2.4472999999999998</v>
          </cell>
        </row>
        <row r="2241">
          <cell r="K2241">
            <v>35.9</v>
          </cell>
          <cell r="Q2241">
            <v>2.4043999999999999</v>
          </cell>
        </row>
        <row r="2242">
          <cell r="K2242">
            <v>35.619999999999997</v>
          </cell>
          <cell r="Q2242">
            <v>2.3856000000000002</v>
          </cell>
        </row>
        <row r="2243">
          <cell r="K2243">
            <v>35.630000000000003</v>
          </cell>
          <cell r="Q2243">
            <v>2.3862999999999999</v>
          </cell>
        </row>
        <row r="2244">
          <cell r="K2244">
            <v>35.450000000000003</v>
          </cell>
          <cell r="Q2244">
            <v>2.3742999999999999</v>
          </cell>
        </row>
        <row r="2245">
          <cell r="K2245">
            <v>35.21</v>
          </cell>
          <cell r="Q2245">
            <v>2.3582000000000001</v>
          </cell>
        </row>
        <row r="2246">
          <cell r="K2246">
            <v>35.19</v>
          </cell>
          <cell r="Q2246">
            <v>2.3567999999999998</v>
          </cell>
        </row>
        <row r="2247">
          <cell r="K2247">
            <v>35.880000000000003</v>
          </cell>
          <cell r="Q2247">
            <v>2.4211</v>
          </cell>
        </row>
        <row r="2248">
          <cell r="K2248">
            <v>35.380000000000003</v>
          </cell>
          <cell r="Q2248">
            <v>2.3873000000000002</v>
          </cell>
        </row>
        <row r="2249">
          <cell r="K2249">
            <v>35.85</v>
          </cell>
          <cell r="Q2249">
            <v>2.419</v>
          </cell>
        </row>
        <row r="2250">
          <cell r="K2250">
            <v>36.64</v>
          </cell>
          <cell r="Q2250">
            <v>2.4723000000000002</v>
          </cell>
        </row>
        <row r="2251">
          <cell r="K2251">
            <v>36.51</v>
          </cell>
          <cell r="Q2251">
            <v>2.4636</v>
          </cell>
        </row>
        <row r="2252">
          <cell r="K2252">
            <v>36.9</v>
          </cell>
          <cell r="Q2252">
            <v>2.4899</v>
          </cell>
        </row>
        <row r="2253">
          <cell r="K2253">
            <v>36.979999999999997</v>
          </cell>
          <cell r="Q2253">
            <v>2.4952999999999999</v>
          </cell>
        </row>
        <row r="2254">
          <cell r="K2254">
            <v>37.07</v>
          </cell>
          <cell r="Q2254">
            <v>2.5013999999999998</v>
          </cell>
        </row>
        <row r="2255">
          <cell r="K2255">
            <v>36.950000000000003</v>
          </cell>
          <cell r="Q2255">
            <v>2.4933000000000001</v>
          </cell>
        </row>
        <row r="2256">
          <cell r="K2256">
            <v>36.82</v>
          </cell>
          <cell r="Q2256">
            <v>2.4845000000000002</v>
          </cell>
        </row>
        <row r="2257">
          <cell r="K2257">
            <v>36.96</v>
          </cell>
          <cell r="Q2257">
            <v>2.4939</v>
          </cell>
        </row>
        <row r="2258">
          <cell r="K2258">
            <v>32.28</v>
          </cell>
          <cell r="Q2258">
            <v>2.1781000000000001</v>
          </cell>
        </row>
        <row r="2259">
          <cell r="K2259">
            <v>34.090000000000003</v>
          </cell>
          <cell r="Q2259">
            <v>2.3003</v>
          </cell>
        </row>
        <row r="2260">
          <cell r="K2260">
            <v>34.03</v>
          </cell>
          <cell r="Q2260">
            <v>2.2961999999999998</v>
          </cell>
        </row>
        <row r="2261">
          <cell r="K2261">
            <v>33.72</v>
          </cell>
          <cell r="Q2261">
            <v>2.2753000000000001</v>
          </cell>
        </row>
        <row r="2262">
          <cell r="K2262">
            <v>34.1</v>
          </cell>
          <cell r="Q2262">
            <v>2.3010000000000002</v>
          </cell>
        </row>
        <row r="2263">
          <cell r="K2263">
            <v>35.06</v>
          </cell>
          <cell r="Q2263">
            <v>2.3656999999999999</v>
          </cell>
        </row>
        <row r="2264">
          <cell r="K2264">
            <v>35.4</v>
          </cell>
          <cell r="Q2264">
            <v>2.3887</v>
          </cell>
        </row>
        <row r="2265">
          <cell r="K2265">
            <v>35.24</v>
          </cell>
          <cell r="Q2265">
            <v>2.3778999999999999</v>
          </cell>
        </row>
        <row r="2266">
          <cell r="K2266">
            <v>34.79</v>
          </cell>
          <cell r="Q2266">
            <v>2.3475000000000001</v>
          </cell>
        </row>
        <row r="2267">
          <cell r="K2267">
            <v>35.130000000000003</v>
          </cell>
          <cell r="Q2267">
            <v>2.3704999999999998</v>
          </cell>
        </row>
        <row r="2268">
          <cell r="K2268">
            <v>35.4</v>
          </cell>
          <cell r="Q2268">
            <v>2.3887</v>
          </cell>
        </row>
        <row r="2269">
          <cell r="K2269">
            <v>35.47</v>
          </cell>
          <cell r="Q2269">
            <v>2.3934000000000002</v>
          </cell>
        </row>
        <row r="2270">
          <cell r="K2270">
            <v>35.93</v>
          </cell>
          <cell r="Q2270">
            <v>2.4243999999999999</v>
          </cell>
        </row>
        <row r="2271">
          <cell r="K2271">
            <v>35.93</v>
          </cell>
          <cell r="Q2271">
            <v>2.4243999999999999</v>
          </cell>
        </row>
        <row r="2272">
          <cell r="K2272">
            <v>36.619999999999997</v>
          </cell>
          <cell r="Q2272">
            <v>2.4710000000000001</v>
          </cell>
        </row>
        <row r="2273">
          <cell r="K2273">
            <v>37.200000000000003</v>
          </cell>
          <cell r="Q2273">
            <v>2.5101</v>
          </cell>
        </row>
        <row r="2274">
          <cell r="K2274">
            <v>37.44</v>
          </cell>
          <cell r="Q2274">
            <v>2.5263</v>
          </cell>
        </row>
        <row r="2275">
          <cell r="K2275">
            <v>37.31</v>
          </cell>
          <cell r="Q2275">
            <v>2.5175999999999998</v>
          </cell>
        </row>
        <row r="2276">
          <cell r="K2276">
            <v>38.090000000000003</v>
          </cell>
          <cell r="Q2276">
            <v>2.5701999999999998</v>
          </cell>
        </row>
        <row r="2277">
          <cell r="K2277">
            <v>37.630000000000003</v>
          </cell>
          <cell r="Q2277">
            <v>2.5390999999999999</v>
          </cell>
        </row>
        <row r="2278">
          <cell r="K2278">
            <v>36.28</v>
          </cell>
          <cell r="Q2278">
            <v>2.4481000000000002</v>
          </cell>
        </row>
        <row r="2279">
          <cell r="K2279">
            <v>35.39</v>
          </cell>
          <cell r="Q2279">
            <v>2.3879999999999999</v>
          </cell>
        </row>
        <row r="2280">
          <cell r="K2280">
            <v>35.94</v>
          </cell>
          <cell r="Q2280">
            <v>2.4251</v>
          </cell>
        </row>
        <row r="2281">
          <cell r="K2281">
            <v>35.68</v>
          </cell>
          <cell r="Q2281">
            <v>2.4076</v>
          </cell>
        </row>
        <row r="2282">
          <cell r="K2282">
            <v>37.01</v>
          </cell>
          <cell r="Q2282">
            <v>2.4973000000000001</v>
          </cell>
        </row>
        <row r="2283">
          <cell r="K2283">
            <v>37</v>
          </cell>
          <cell r="Q2283">
            <v>2.4965999999999999</v>
          </cell>
        </row>
        <row r="2284">
          <cell r="K2284">
            <v>37.409999999999997</v>
          </cell>
          <cell r="Q2284">
            <v>2.5243000000000002</v>
          </cell>
        </row>
        <row r="2285">
          <cell r="K2285">
            <v>37.31</v>
          </cell>
          <cell r="Q2285">
            <v>2.5175999999999998</v>
          </cell>
        </row>
        <row r="2286">
          <cell r="K2286">
            <v>38.270000000000003</v>
          </cell>
          <cell r="Q2286">
            <v>2.5823</v>
          </cell>
        </row>
        <row r="2287">
          <cell r="K2287">
            <v>37.94</v>
          </cell>
          <cell r="Q2287">
            <v>2.5600999999999998</v>
          </cell>
        </row>
        <row r="2288">
          <cell r="K2288">
            <v>37.479999999999997</v>
          </cell>
          <cell r="Q2288">
            <v>2.5289999999999999</v>
          </cell>
        </row>
        <row r="2289">
          <cell r="K2289">
            <v>37.85</v>
          </cell>
          <cell r="Q2289">
            <v>2.5539999999999998</v>
          </cell>
        </row>
        <row r="2290">
          <cell r="K2290">
            <v>37.869999999999997</v>
          </cell>
          <cell r="Q2290">
            <v>2.5552999999999999</v>
          </cell>
        </row>
        <row r="2291">
          <cell r="K2291">
            <v>37.479999999999997</v>
          </cell>
          <cell r="Q2291">
            <v>2.5289999999999999</v>
          </cell>
        </row>
        <row r="2292">
          <cell r="K2292">
            <v>37.17</v>
          </cell>
          <cell r="Q2292">
            <v>2.5081000000000002</v>
          </cell>
        </row>
        <row r="2293">
          <cell r="K2293">
            <v>37.64</v>
          </cell>
          <cell r="Q2293">
            <v>2.5398000000000001</v>
          </cell>
        </row>
        <row r="2294">
          <cell r="K2294">
            <v>37.81</v>
          </cell>
          <cell r="Q2294">
            <v>2.5512999999999999</v>
          </cell>
        </row>
        <row r="2295">
          <cell r="K2295">
            <v>37.64</v>
          </cell>
          <cell r="Q2295">
            <v>2.5398000000000001</v>
          </cell>
        </row>
        <row r="2296">
          <cell r="K2296">
            <v>37.369999999999997</v>
          </cell>
          <cell r="Q2296">
            <v>2.5215999999999998</v>
          </cell>
        </row>
        <row r="2297">
          <cell r="K2297">
            <v>37.119999999999997</v>
          </cell>
          <cell r="Q2297">
            <v>2.5047000000000001</v>
          </cell>
        </row>
        <row r="2298">
          <cell r="K2298">
            <v>35.450000000000003</v>
          </cell>
          <cell r="Q2298">
            <v>2.3919999999999999</v>
          </cell>
        </row>
        <row r="2299">
          <cell r="K2299">
            <v>34.799999999999997</v>
          </cell>
          <cell r="Q2299">
            <v>2.3481999999999998</v>
          </cell>
        </row>
        <row r="2300">
          <cell r="K2300">
            <v>35.51</v>
          </cell>
          <cell r="Q2300">
            <v>2.3961000000000001</v>
          </cell>
        </row>
        <row r="2301">
          <cell r="K2301">
            <v>36.44</v>
          </cell>
          <cell r="Q2301">
            <v>2.4588000000000001</v>
          </cell>
        </row>
        <row r="2302">
          <cell r="K2302">
            <v>35.520000000000003</v>
          </cell>
          <cell r="Q2302">
            <v>2.3967999999999998</v>
          </cell>
        </row>
        <row r="2303">
          <cell r="K2303">
            <v>35.26</v>
          </cell>
          <cell r="Q2303">
            <v>2.3792</v>
          </cell>
        </row>
        <row r="2304">
          <cell r="K2304">
            <v>35.549999999999997</v>
          </cell>
          <cell r="Q2304">
            <v>2.3988</v>
          </cell>
        </row>
        <row r="2305">
          <cell r="K2305">
            <v>36.26</v>
          </cell>
          <cell r="Q2305">
            <v>2.4466999999999999</v>
          </cell>
        </row>
        <row r="2306">
          <cell r="K2306">
            <v>36.880000000000003</v>
          </cell>
          <cell r="Q2306">
            <v>2.4885000000000002</v>
          </cell>
        </row>
        <row r="2307">
          <cell r="K2307">
            <v>36.979999999999997</v>
          </cell>
          <cell r="Q2307">
            <v>2.4952999999999999</v>
          </cell>
        </row>
        <row r="2308">
          <cell r="K2308">
            <v>36.97</v>
          </cell>
          <cell r="Q2308">
            <v>2.4946000000000002</v>
          </cell>
        </row>
        <row r="2309">
          <cell r="K2309">
            <v>37.26</v>
          </cell>
          <cell r="Q2309">
            <v>2.5142000000000002</v>
          </cell>
        </row>
        <row r="2310">
          <cell r="K2310">
            <v>37.31</v>
          </cell>
          <cell r="Q2310">
            <v>2.5175999999999998</v>
          </cell>
        </row>
        <row r="2311">
          <cell r="K2311">
            <v>37.17</v>
          </cell>
          <cell r="Q2311">
            <v>2.5194000000000001</v>
          </cell>
        </row>
        <row r="2312">
          <cell r="K2312">
            <v>36.799999999999997</v>
          </cell>
          <cell r="Q2312">
            <v>2.4943</v>
          </cell>
        </row>
        <row r="2313">
          <cell r="K2313">
            <v>36.94</v>
          </cell>
          <cell r="Q2313">
            <v>2.5038</v>
          </cell>
        </row>
        <row r="2314">
          <cell r="K2314">
            <v>35.93</v>
          </cell>
          <cell r="Q2314">
            <v>2.4352999999999998</v>
          </cell>
        </row>
        <row r="2315">
          <cell r="K2315">
            <v>34.9</v>
          </cell>
          <cell r="Q2315">
            <v>2.3654999999999999</v>
          </cell>
        </row>
        <row r="2316">
          <cell r="K2316">
            <v>33.549999999999997</v>
          </cell>
          <cell r="Q2316">
            <v>2.274</v>
          </cell>
        </row>
        <row r="2317">
          <cell r="K2317">
            <v>33.200000000000003</v>
          </cell>
          <cell r="Q2317">
            <v>2.2503000000000002</v>
          </cell>
        </row>
        <row r="2318">
          <cell r="K2318">
            <v>33.15</v>
          </cell>
          <cell r="Q2318">
            <v>2.2469000000000001</v>
          </cell>
        </row>
        <row r="2319">
          <cell r="K2319">
            <v>32.46</v>
          </cell>
          <cell r="Q2319">
            <v>2.2000999999999999</v>
          </cell>
        </row>
        <row r="2320">
          <cell r="K2320">
            <v>33.17</v>
          </cell>
          <cell r="Q2320">
            <v>2.2482000000000002</v>
          </cell>
        </row>
        <row r="2321">
          <cell r="K2321">
            <v>32.520000000000003</v>
          </cell>
          <cell r="Q2321">
            <v>2.2042000000000002</v>
          </cell>
        </row>
        <row r="2322">
          <cell r="K2322">
            <v>32.29</v>
          </cell>
          <cell r="Q2322">
            <v>2.1886000000000001</v>
          </cell>
        </row>
        <row r="2323">
          <cell r="K2323">
            <v>32.35</v>
          </cell>
          <cell r="Q2323">
            <v>2.1926999999999999</v>
          </cell>
        </row>
        <row r="2324">
          <cell r="K2324">
            <v>33.130000000000003</v>
          </cell>
          <cell r="Q2324">
            <v>2.2454999999999998</v>
          </cell>
        </row>
        <row r="2325">
          <cell r="K2325">
            <v>33.840000000000003</v>
          </cell>
          <cell r="Q2325">
            <v>2.2936000000000001</v>
          </cell>
        </row>
        <row r="2326">
          <cell r="K2326">
            <v>33.200000000000003</v>
          </cell>
          <cell r="Q2326">
            <v>2.2503000000000002</v>
          </cell>
        </row>
        <row r="2327">
          <cell r="K2327">
            <v>33.840000000000003</v>
          </cell>
          <cell r="Q2327">
            <v>2.2936000000000001</v>
          </cell>
        </row>
        <row r="2328">
          <cell r="K2328">
            <v>33.75</v>
          </cell>
          <cell r="Q2328">
            <v>2.2875000000000001</v>
          </cell>
        </row>
        <row r="2329">
          <cell r="K2329">
            <v>33.880000000000003</v>
          </cell>
          <cell r="Q2329">
            <v>2.2964000000000002</v>
          </cell>
        </row>
        <row r="2330">
          <cell r="K2330">
            <v>35.18</v>
          </cell>
          <cell r="Q2330">
            <v>2.3845000000000001</v>
          </cell>
        </row>
        <row r="2331">
          <cell r="K2331">
            <v>35.090000000000003</v>
          </cell>
          <cell r="Q2331">
            <v>2.3784000000000001</v>
          </cell>
        </row>
        <row r="2332">
          <cell r="K2332">
            <v>34.130000000000003</v>
          </cell>
          <cell r="Q2332">
            <v>2.3132999999999999</v>
          </cell>
        </row>
        <row r="2333">
          <cell r="K2333">
            <v>34.22</v>
          </cell>
          <cell r="Q2333">
            <v>2.3193999999999999</v>
          </cell>
        </row>
        <row r="2334">
          <cell r="K2334">
            <v>35.14</v>
          </cell>
          <cell r="Q2334">
            <v>2.3818000000000001</v>
          </cell>
        </row>
        <row r="2335">
          <cell r="K2335">
            <v>34.69</v>
          </cell>
          <cell r="Q2335">
            <v>2.3513000000000002</v>
          </cell>
        </row>
        <row r="2336">
          <cell r="K2336">
            <v>34.35</v>
          </cell>
          <cell r="Q2336">
            <v>2.3281999999999998</v>
          </cell>
        </row>
        <row r="2337">
          <cell r="K2337">
            <v>33.950000000000003</v>
          </cell>
          <cell r="Q2337">
            <v>2.3010999999999999</v>
          </cell>
        </row>
        <row r="2338">
          <cell r="K2338">
            <v>34.47</v>
          </cell>
          <cell r="Q2338">
            <v>2.3363</v>
          </cell>
        </row>
        <row r="2339">
          <cell r="K2339">
            <v>33.840000000000003</v>
          </cell>
          <cell r="Q2339">
            <v>2.2936000000000001</v>
          </cell>
        </row>
        <row r="2340">
          <cell r="K2340">
            <v>34.36</v>
          </cell>
          <cell r="Q2340">
            <v>2.3289</v>
          </cell>
        </row>
        <row r="2341">
          <cell r="K2341">
            <v>35.229999999999997</v>
          </cell>
          <cell r="Q2341">
            <v>2.3879000000000001</v>
          </cell>
        </row>
        <row r="2342">
          <cell r="K2342">
            <v>41.06</v>
          </cell>
          <cell r="Q2342">
            <v>2.7829999999999999</v>
          </cell>
        </row>
        <row r="2343">
          <cell r="K2343">
            <v>40.770000000000003</v>
          </cell>
          <cell r="Q2343">
            <v>2.7633999999999999</v>
          </cell>
        </row>
        <row r="2344">
          <cell r="K2344">
            <v>39.97</v>
          </cell>
          <cell r="Q2344">
            <v>2.7090999999999998</v>
          </cell>
        </row>
        <row r="2345">
          <cell r="K2345">
            <v>40.98</v>
          </cell>
          <cell r="Q2345">
            <v>2.7776000000000001</v>
          </cell>
        </row>
        <row r="2346">
          <cell r="K2346">
            <v>40.74</v>
          </cell>
          <cell r="Q2346">
            <v>2.7612999999999999</v>
          </cell>
        </row>
        <row r="2347">
          <cell r="K2347">
            <v>40.6</v>
          </cell>
          <cell r="Q2347">
            <v>2.7517999999999998</v>
          </cell>
        </row>
        <row r="2348">
          <cell r="K2348">
            <v>40.31</v>
          </cell>
          <cell r="Q2348">
            <v>2.7322000000000002</v>
          </cell>
        </row>
        <row r="2349">
          <cell r="K2349">
            <v>40.4</v>
          </cell>
          <cell r="Q2349">
            <v>2.7383000000000002</v>
          </cell>
        </row>
        <row r="2350">
          <cell r="K2350">
            <v>40.51</v>
          </cell>
          <cell r="Q2350">
            <v>2.7456999999999998</v>
          </cell>
        </row>
        <row r="2351">
          <cell r="K2351">
            <v>41.44</v>
          </cell>
          <cell r="Q2351">
            <v>2.8088000000000002</v>
          </cell>
        </row>
        <row r="2352">
          <cell r="K2352">
            <v>40.92</v>
          </cell>
          <cell r="Q2352">
            <v>2.7734999999999999</v>
          </cell>
        </row>
        <row r="2353">
          <cell r="K2353">
            <v>40.94</v>
          </cell>
          <cell r="Q2353">
            <v>2.7749000000000001</v>
          </cell>
        </row>
        <row r="2354">
          <cell r="K2354">
            <v>40.74</v>
          </cell>
          <cell r="Q2354">
            <v>2.7612999999999999</v>
          </cell>
        </row>
        <row r="2355">
          <cell r="K2355">
            <v>40.47</v>
          </cell>
          <cell r="Q2355">
            <v>2.7429999999999999</v>
          </cell>
        </row>
        <row r="2356">
          <cell r="K2356">
            <v>39.369999999999997</v>
          </cell>
          <cell r="Q2356">
            <v>2.6684999999999999</v>
          </cell>
        </row>
        <row r="2357">
          <cell r="K2357">
            <v>39.270000000000003</v>
          </cell>
          <cell r="Q2357">
            <v>2.6617000000000002</v>
          </cell>
        </row>
        <row r="2358">
          <cell r="K2358">
            <v>39.83</v>
          </cell>
          <cell r="Q2358">
            <v>2.6996000000000002</v>
          </cell>
        </row>
        <row r="2359">
          <cell r="K2359">
            <v>39.72</v>
          </cell>
          <cell r="Q2359">
            <v>2.6922000000000001</v>
          </cell>
        </row>
        <row r="2360">
          <cell r="K2360">
            <v>39.270000000000003</v>
          </cell>
          <cell r="Q2360">
            <v>2.6617000000000002</v>
          </cell>
        </row>
        <row r="2361">
          <cell r="K2361">
            <v>39.020000000000003</v>
          </cell>
          <cell r="Q2361">
            <v>2.6446999999999998</v>
          </cell>
        </row>
        <row r="2362">
          <cell r="K2362">
            <v>39.35</v>
          </cell>
          <cell r="Q2362">
            <v>2.6671</v>
          </cell>
        </row>
        <row r="2363">
          <cell r="K2363">
            <v>39.590000000000003</v>
          </cell>
          <cell r="Q2363">
            <v>2.6833999999999998</v>
          </cell>
        </row>
        <row r="2364">
          <cell r="K2364">
            <v>39.630000000000003</v>
          </cell>
          <cell r="Q2364">
            <v>2.6861000000000002</v>
          </cell>
        </row>
        <row r="2365">
          <cell r="K2365">
            <v>39.909999999999997</v>
          </cell>
          <cell r="Q2365">
            <v>2.7050999999999998</v>
          </cell>
        </row>
        <row r="2366">
          <cell r="K2366">
            <v>39.97</v>
          </cell>
          <cell r="Q2366">
            <v>2.7090999999999998</v>
          </cell>
        </row>
        <row r="2367">
          <cell r="K2367">
            <v>39.33</v>
          </cell>
          <cell r="Q2367">
            <v>2.6657999999999999</v>
          </cell>
        </row>
        <row r="2368">
          <cell r="K2368">
            <v>38.97</v>
          </cell>
          <cell r="Q2368">
            <v>2.6414</v>
          </cell>
        </row>
        <row r="2369">
          <cell r="K2369">
            <v>39.1</v>
          </cell>
          <cell r="Q2369">
            <v>2.6501999999999999</v>
          </cell>
        </row>
        <row r="2370">
          <cell r="K2370">
            <v>39.49</v>
          </cell>
          <cell r="Q2370">
            <v>2.6766000000000001</v>
          </cell>
        </row>
        <row r="2371">
          <cell r="K2371">
            <v>39.86</v>
          </cell>
          <cell r="Q2371">
            <v>2.7017000000000002</v>
          </cell>
        </row>
        <row r="2372">
          <cell r="K2372">
            <v>39.96</v>
          </cell>
          <cell r="Q2372">
            <v>2.6623999999999999</v>
          </cell>
        </row>
        <row r="2373">
          <cell r="K2373">
            <v>39.69</v>
          </cell>
          <cell r="Q2373">
            <v>2.6444999999999999</v>
          </cell>
        </row>
        <row r="2374">
          <cell r="K2374">
            <v>40.01</v>
          </cell>
          <cell r="Q2374">
            <v>2.6657999999999999</v>
          </cell>
        </row>
        <row r="2375">
          <cell r="K2375">
            <v>40.049999999999997</v>
          </cell>
          <cell r="Q2375">
            <v>2.6684000000000001</v>
          </cell>
        </row>
        <row r="2376">
          <cell r="K2376">
            <v>40.020000000000003</v>
          </cell>
          <cell r="Q2376">
            <v>2.6663999999999999</v>
          </cell>
        </row>
        <row r="2377">
          <cell r="K2377">
            <v>39.57</v>
          </cell>
          <cell r="Q2377">
            <v>2.6364999999999998</v>
          </cell>
        </row>
        <row r="2378">
          <cell r="K2378">
            <v>39.630000000000003</v>
          </cell>
          <cell r="Q2378">
            <v>2.6404999999999998</v>
          </cell>
        </row>
        <row r="2379">
          <cell r="K2379">
            <v>39.94</v>
          </cell>
          <cell r="Q2379">
            <v>2.6610999999999998</v>
          </cell>
        </row>
        <row r="2380">
          <cell r="K2380">
            <v>40.42</v>
          </cell>
          <cell r="Q2380">
            <v>2.6930999999999998</v>
          </cell>
        </row>
        <row r="2381">
          <cell r="K2381">
            <v>42.32</v>
          </cell>
          <cell r="Q2381">
            <v>2.8197000000000001</v>
          </cell>
        </row>
        <row r="2382">
          <cell r="K2382">
            <v>42.09</v>
          </cell>
          <cell r="Q2382">
            <v>2.8043999999999998</v>
          </cell>
        </row>
        <row r="2383">
          <cell r="K2383">
            <v>42.23</v>
          </cell>
          <cell r="Q2383">
            <v>2.8136999999999999</v>
          </cell>
        </row>
        <row r="2384">
          <cell r="K2384">
            <v>42.27</v>
          </cell>
          <cell r="Q2384">
            <v>2.8163999999999998</v>
          </cell>
        </row>
        <row r="2385">
          <cell r="K2385">
            <v>42.6</v>
          </cell>
          <cell r="Q2385">
            <v>2.8382999999999998</v>
          </cell>
        </row>
        <row r="2386">
          <cell r="K2386">
            <v>42.89</v>
          </cell>
          <cell r="Q2386">
            <v>2.8576999999999999</v>
          </cell>
        </row>
        <row r="2387">
          <cell r="K2387">
            <v>42.24</v>
          </cell>
          <cell r="Q2387">
            <v>2.8144</v>
          </cell>
        </row>
        <row r="2388">
          <cell r="K2388">
            <v>42.71</v>
          </cell>
          <cell r="Q2388">
            <v>2.8456999999999999</v>
          </cell>
        </row>
        <row r="2389">
          <cell r="K2389">
            <v>42.08</v>
          </cell>
          <cell r="Q2389">
            <v>2.8037000000000001</v>
          </cell>
        </row>
        <row r="2390">
          <cell r="K2390">
            <v>42.29</v>
          </cell>
          <cell r="Q2390">
            <v>2.8176999999999999</v>
          </cell>
        </row>
        <row r="2391">
          <cell r="K2391">
            <v>43.88</v>
          </cell>
          <cell r="Q2391">
            <v>2.9236</v>
          </cell>
        </row>
        <row r="2392">
          <cell r="K2392">
            <v>43.26</v>
          </cell>
          <cell r="Q2392">
            <v>2.8822999999999999</v>
          </cell>
        </row>
        <row r="2393">
          <cell r="K2393">
            <v>42.63</v>
          </cell>
          <cell r="Q2393">
            <v>2.8403</v>
          </cell>
        </row>
        <row r="2394">
          <cell r="K2394">
            <v>43.01</v>
          </cell>
          <cell r="Q2394">
            <v>2.8656999999999999</v>
          </cell>
        </row>
        <row r="2395">
          <cell r="K2395">
            <v>42.28</v>
          </cell>
          <cell r="Q2395">
            <v>2.8170000000000002</v>
          </cell>
        </row>
        <row r="2396">
          <cell r="K2396">
            <v>41.28</v>
          </cell>
          <cell r="Q2396">
            <v>2.7504</v>
          </cell>
        </row>
        <row r="2397">
          <cell r="K2397">
            <v>41.06</v>
          </cell>
          <cell r="Q2397">
            <v>2.7357</v>
          </cell>
        </row>
        <row r="2398">
          <cell r="K2398">
            <v>40.840000000000003</v>
          </cell>
          <cell r="Q2398">
            <v>2.7210999999999999</v>
          </cell>
        </row>
        <row r="2399">
          <cell r="K2399">
            <v>40.409999999999997</v>
          </cell>
          <cell r="Q2399">
            <v>2.6924000000000001</v>
          </cell>
        </row>
        <row r="2400">
          <cell r="K2400">
            <v>40.83</v>
          </cell>
          <cell r="Q2400">
            <v>2.7204000000000002</v>
          </cell>
        </row>
        <row r="2401">
          <cell r="K2401">
            <v>40.28</v>
          </cell>
          <cell r="Q2401">
            <v>2.6838000000000002</v>
          </cell>
        </row>
        <row r="2402">
          <cell r="K2402">
            <v>40.17</v>
          </cell>
          <cell r="Q2402">
            <v>2.6764000000000001</v>
          </cell>
        </row>
        <row r="2403">
          <cell r="K2403">
            <v>40.01</v>
          </cell>
          <cell r="Q2403">
            <v>2.6657999999999999</v>
          </cell>
        </row>
        <row r="2404">
          <cell r="K2404">
            <v>40.42</v>
          </cell>
          <cell r="Q2404">
            <v>2.6930999999999998</v>
          </cell>
        </row>
        <row r="2405">
          <cell r="K2405">
            <v>40.06</v>
          </cell>
          <cell r="Q2405">
            <v>2.6690999999999998</v>
          </cell>
        </row>
        <row r="2406">
          <cell r="K2406">
            <v>39.94</v>
          </cell>
          <cell r="Q2406">
            <v>2.6610999999999998</v>
          </cell>
        </row>
        <row r="2407">
          <cell r="K2407">
            <v>39.82</v>
          </cell>
          <cell r="Q2407">
            <v>2.6530999999999998</v>
          </cell>
        </row>
        <row r="2408">
          <cell r="K2408">
            <v>40.29</v>
          </cell>
          <cell r="Q2408">
            <v>2.6844000000000001</v>
          </cell>
        </row>
        <row r="2409">
          <cell r="K2409">
            <v>40.450000000000003</v>
          </cell>
          <cell r="Q2409">
            <v>2.6951000000000001</v>
          </cell>
        </row>
        <row r="2410">
          <cell r="K2410">
            <v>41.13</v>
          </cell>
          <cell r="Q2410">
            <v>2.7404000000000002</v>
          </cell>
        </row>
        <row r="2411">
          <cell r="K2411">
            <v>41.29</v>
          </cell>
          <cell r="Q2411">
            <v>2.7511000000000001</v>
          </cell>
        </row>
        <row r="2412">
          <cell r="K2412">
            <v>41.45</v>
          </cell>
          <cell r="Q2412">
            <v>2.7616999999999998</v>
          </cell>
        </row>
        <row r="2413">
          <cell r="K2413">
            <v>41.71</v>
          </cell>
          <cell r="Q2413">
            <v>2.7789999999999999</v>
          </cell>
        </row>
        <row r="2414">
          <cell r="K2414">
            <v>42.52</v>
          </cell>
          <cell r="Q2414">
            <v>2.8330000000000002</v>
          </cell>
        </row>
        <row r="2415">
          <cell r="K2415">
            <v>42.31</v>
          </cell>
          <cell r="Q2415">
            <v>2.819</v>
          </cell>
        </row>
        <row r="2416">
          <cell r="K2416">
            <v>42.8</v>
          </cell>
          <cell r="Q2416">
            <v>2.8517000000000001</v>
          </cell>
        </row>
        <row r="2417">
          <cell r="K2417">
            <v>42.38</v>
          </cell>
          <cell r="Q2417">
            <v>2.8237000000000001</v>
          </cell>
        </row>
        <row r="2418">
          <cell r="K2418">
            <v>42.79</v>
          </cell>
          <cell r="Q2418">
            <v>2.851</v>
          </cell>
        </row>
        <row r="2419">
          <cell r="K2419">
            <v>43.22</v>
          </cell>
          <cell r="Q2419">
            <v>2.8795999999999999</v>
          </cell>
        </row>
        <row r="2420">
          <cell r="K2420">
            <v>43.22</v>
          </cell>
          <cell r="Q2420">
            <v>2.8795999999999999</v>
          </cell>
        </row>
        <row r="2421">
          <cell r="K2421">
            <v>43.24</v>
          </cell>
          <cell r="Q2421">
            <v>2.8809999999999998</v>
          </cell>
        </row>
        <row r="2422">
          <cell r="K2422">
            <v>42.51</v>
          </cell>
          <cell r="Q2422">
            <v>2.8323</v>
          </cell>
        </row>
        <row r="2423">
          <cell r="K2423">
            <v>42.43</v>
          </cell>
          <cell r="Q2423">
            <v>2.827</v>
          </cell>
        </row>
        <row r="2424">
          <cell r="K2424">
            <v>42.53</v>
          </cell>
          <cell r="Q2424">
            <v>2.8336999999999999</v>
          </cell>
        </row>
        <row r="2425">
          <cell r="K2425">
            <v>42.22</v>
          </cell>
          <cell r="Q2425">
            <v>2.8130000000000002</v>
          </cell>
        </row>
        <row r="2426">
          <cell r="K2426">
            <v>41.87</v>
          </cell>
          <cell r="Q2426">
            <v>2.7896999999999998</v>
          </cell>
        </row>
        <row r="2427">
          <cell r="K2427">
            <v>42.08</v>
          </cell>
          <cell r="Q2427">
            <v>2.8037000000000001</v>
          </cell>
        </row>
        <row r="2428">
          <cell r="K2428">
            <v>42.52</v>
          </cell>
          <cell r="Q2428">
            <v>2.8330000000000002</v>
          </cell>
        </row>
        <row r="2429">
          <cell r="K2429">
            <v>42.51</v>
          </cell>
          <cell r="Q2429">
            <v>2.8323</v>
          </cell>
        </row>
        <row r="2430">
          <cell r="K2430">
            <v>42.3</v>
          </cell>
          <cell r="Q2430">
            <v>2.8184</v>
          </cell>
        </row>
        <row r="2431">
          <cell r="K2431">
            <v>43.28</v>
          </cell>
          <cell r="Q2431">
            <v>2.8835999999999999</v>
          </cell>
        </row>
        <row r="2432">
          <cell r="K2432">
            <v>40.770000000000003</v>
          </cell>
          <cell r="Q2432">
            <v>2.7164000000000001</v>
          </cell>
        </row>
        <row r="2433">
          <cell r="K2433">
            <v>39.68</v>
          </cell>
          <cell r="Q2433">
            <v>2.6438000000000001</v>
          </cell>
        </row>
        <row r="2434">
          <cell r="K2434">
            <v>40.61</v>
          </cell>
          <cell r="Q2434">
            <v>2.7058</v>
          </cell>
        </row>
        <row r="2435">
          <cell r="K2435">
            <v>41.43</v>
          </cell>
          <cell r="Q2435">
            <v>2.7604000000000002</v>
          </cell>
        </row>
        <row r="2436">
          <cell r="K2436">
            <v>42.42</v>
          </cell>
          <cell r="Q2436">
            <v>2.7812999999999999</v>
          </cell>
        </row>
        <row r="2437">
          <cell r="K2437">
            <v>42.47</v>
          </cell>
          <cell r="Q2437">
            <v>2.7845</v>
          </cell>
        </row>
        <row r="2438">
          <cell r="K2438">
            <v>41.91</v>
          </cell>
          <cell r="Q2438">
            <v>2.7477999999999998</v>
          </cell>
        </row>
        <row r="2439">
          <cell r="K2439">
            <v>42.02</v>
          </cell>
          <cell r="Q2439">
            <v>2.7549999999999999</v>
          </cell>
        </row>
        <row r="2440">
          <cell r="K2440">
            <v>42.59</v>
          </cell>
          <cell r="Q2440">
            <v>2.7924000000000002</v>
          </cell>
        </row>
        <row r="2441">
          <cell r="K2441">
            <v>43.37</v>
          </cell>
          <cell r="Q2441">
            <v>2.8435999999999999</v>
          </cell>
        </row>
        <row r="2442">
          <cell r="K2442">
            <v>43.74</v>
          </cell>
          <cell r="Q2442">
            <v>2.8677999999999999</v>
          </cell>
        </row>
        <row r="2443">
          <cell r="K2443">
            <v>44.71</v>
          </cell>
          <cell r="Q2443">
            <v>2.9314</v>
          </cell>
        </row>
        <row r="2444">
          <cell r="K2444">
            <v>44.31</v>
          </cell>
          <cell r="Q2444">
            <v>2.9051999999999998</v>
          </cell>
        </row>
        <row r="2445">
          <cell r="K2445">
            <v>44.74</v>
          </cell>
          <cell r="Q2445">
            <v>2.9333999999999998</v>
          </cell>
        </row>
        <row r="2446">
          <cell r="K2446">
            <v>45.01</v>
          </cell>
          <cell r="Q2446">
            <v>2.9510999999999998</v>
          </cell>
        </row>
        <row r="2447">
          <cell r="K2447">
            <v>45.43</v>
          </cell>
          <cell r="Q2447">
            <v>2.9786000000000001</v>
          </cell>
        </row>
        <row r="2448">
          <cell r="K2448">
            <v>45.66</v>
          </cell>
          <cell r="Q2448">
            <v>2.9937</v>
          </cell>
        </row>
        <row r="2449">
          <cell r="K2449">
            <v>45.7</v>
          </cell>
          <cell r="Q2449">
            <v>2.9963000000000002</v>
          </cell>
        </row>
        <row r="2450">
          <cell r="K2450">
            <v>45.71</v>
          </cell>
          <cell r="Q2450">
            <v>2.9969999999999999</v>
          </cell>
        </row>
        <row r="2451">
          <cell r="K2451">
            <v>46.05</v>
          </cell>
          <cell r="Q2451">
            <v>3.0192999999999999</v>
          </cell>
        </row>
        <row r="2452">
          <cell r="K2452">
            <v>45.92</v>
          </cell>
          <cell r="Q2452">
            <v>3.0106999999999999</v>
          </cell>
        </row>
        <row r="2453">
          <cell r="K2453">
            <v>46.39</v>
          </cell>
          <cell r="Q2453">
            <v>3.0415999999999999</v>
          </cell>
        </row>
        <row r="2454">
          <cell r="K2454">
            <v>51.79</v>
          </cell>
          <cell r="Q2454">
            <v>3.3956</v>
          </cell>
        </row>
        <row r="2455">
          <cell r="K2455">
            <v>53.54</v>
          </cell>
          <cell r="Q2455">
            <v>3.5104000000000002</v>
          </cell>
        </row>
        <row r="2456">
          <cell r="K2456">
            <v>54.33</v>
          </cell>
          <cell r="Q2456">
            <v>3.5621</v>
          </cell>
        </row>
        <row r="2457">
          <cell r="K2457">
            <v>55.75</v>
          </cell>
          <cell r="Q2457">
            <v>3.6553</v>
          </cell>
        </row>
        <row r="2458">
          <cell r="K2458">
            <v>54.86</v>
          </cell>
          <cell r="Q2458">
            <v>3.5969000000000002</v>
          </cell>
        </row>
        <row r="2459">
          <cell r="K2459">
            <v>55.46</v>
          </cell>
          <cell r="Q2459">
            <v>3.6362000000000001</v>
          </cell>
        </row>
        <row r="2460">
          <cell r="K2460">
            <v>54.54</v>
          </cell>
          <cell r="Q2460">
            <v>3.5758999999999999</v>
          </cell>
        </row>
        <row r="2461">
          <cell r="K2461">
            <v>54.92</v>
          </cell>
          <cell r="Q2461">
            <v>3.6008</v>
          </cell>
        </row>
        <row r="2462">
          <cell r="K2462">
            <v>54.86</v>
          </cell>
          <cell r="Q2462">
            <v>3.5969000000000002</v>
          </cell>
        </row>
        <row r="2463">
          <cell r="K2463">
            <v>54.36</v>
          </cell>
          <cell r="Q2463">
            <v>3.5640999999999998</v>
          </cell>
        </row>
        <row r="2464">
          <cell r="K2464">
            <v>55.08</v>
          </cell>
          <cell r="Q2464">
            <v>3.6113</v>
          </cell>
        </row>
        <row r="2465">
          <cell r="K2465">
            <v>55.29</v>
          </cell>
          <cell r="Q2465">
            <v>3.6251000000000002</v>
          </cell>
        </row>
        <row r="2466">
          <cell r="K2466">
            <v>55.1</v>
          </cell>
          <cell r="Q2466">
            <v>3.6126</v>
          </cell>
        </row>
        <row r="2467">
          <cell r="K2467">
            <v>55.58</v>
          </cell>
          <cell r="Q2467">
            <v>3.6440999999999999</v>
          </cell>
        </row>
        <row r="2468">
          <cell r="K2468">
            <v>55.18</v>
          </cell>
          <cell r="Q2468">
            <v>3.6179000000000001</v>
          </cell>
        </row>
        <row r="2469">
          <cell r="K2469">
            <v>54.75</v>
          </cell>
          <cell r="Q2469">
            <v>3.5897000000000001</v>
          </cell>
        </row>
        <row r="2470">
          <cell r="K2470">
            <v>54.82</v>
          </cell>
          <cell r="Q2470">
            <v>3.5943000000000001</v>
          </cell>
        </row>
        <row r="2471">
          <cell r="K2471">
            <v>54.38</v>
          </cell>
          <cell r="Q2471">
            <v>3.5653999999999999</v>
          </cell>
        </row>
        <row r="2472">
          <cell r="K2472">
            <v>53.16</v>
          </cell>
          <cell r="Q2472">
            <v>3.4853999999999998</v>
          </cell>
        </row>
        <row r="2473">
          <cell r="K2473">
            <v>53.67</v>
          </cell>
          <cell r="Q2473">
            <v>3.5188999999999999</v>
          </cell>
        </row>
        <row r="2474">
          <cell r="K2474">
            <v>50.59</v>
          </cell>
          <cell r="Q2474">
            <v>3.3169</v>
          </cell>
        </row>
        <row r="2475">
          <cell r="K2475">
            <v>50.52</v>
          </cell>
          <cell r="Q2475">
            <v>3.3123</v>
          </cell>
        </row>
        <row r="2476">
          <cell r="K2476">
            <v>50.2</v>
          </cell>
          <cell r="Q2476">
            <v>3.2913999999999999</v>
          </cell>
        </row>
        <row r="2477">
          <cell r="K2477">
            <v>50.17</v>
          </cell>
          <cell r="Q2477">
            <v>3.2894000000000001</v>
          </cell>
        </row>
        <row r="2478">
          <cell r="K2478">
            <v>49.32</v>
          </cell>
          <cell r="Q2478">
            <v>3.2336999999999998</v>
          </cell>
        </row>
        <row r="2479">
          <cell r="K2479">
            <v>49.08</v>
          </cell>
          <cell r="Q2479">
            <v>3.2179000000000002</v>
          </cell>
        </row>
        <row r="2480">
          <cell r="K2480">
            <v>48.86</v>
          </cell>
          <cell r="Q2480">
            <v>3.2035</v>
          </cell>
        </row>
        <row r="2481">
          <cell r="K2481">
            <v>48.75</v>
          </cell>
          <cell r="Q2481">
            <v>3.1962999999999999</v>
          </cell>
        </row>
        <row r="2482">
          <cell r="K2482">
            <v>49.02</v>
          </cell>
          <cell r="Q2482">
            <v>3.214</v>
          </cell>
        </row>
        <row r="2483">
          <cell r="K2483">
            <v>49.1</v>
          </cell>
          <cell r="Q2483">
            <v>3.2191999999999998</v>
          </cell>
        </row>
        <row r="2484">
          <cell r="K2484">
            <v>48.92</v>
          </cell>
          <cell r="Q2484">
            <v>3.2073999999999998</v>
          </cell>
        </row>
        <row r="2485">
          <cell r="K2485">
            <v>47.44</v>
          </cell>
          <cell r="Q2485">
            <v>3.1103999999999998</v>
          </cell>
        </row>
        <row r="2486">
          <cell r="K2486">
            <v>47.86</v>
          </cell>
          <cell r="Q2486">
            <v>3.1379000000000001</v>
          </cell>
        </row>
        <row r="2487">
          <cell r="K2487">
            <v>46.95</v>
          </cell>
          <cell r="Q2487">
            <v>3.0783</v>
          </cell>
        </row>
        <row r="2488">
          <cell r="K2488">
            <v>46.75</v>
          </cell>
          <cell r="Q2488">
            <v>3.0651999999999999</v>
          </cell>
        </row>
        <row r="2489">
          <cell r="K2489">
            <v>47.54</v>
          </cell>
          <cell r="Q2489">
            <v>3.117</v>
          </cell>
        </row>
        <row r="2490">
          <cell r="K2490">
            <v>47.23</v>
          </cell>
          <cell r="Q2490">
            <v>3.0966</v>
          </cell>
        </row>
        <row r="2491">
          <cell r="K2491">
            <v>47.75</v>
          </cell>
          <cell r="Q2491">
            <v>3.1307</v>
          </cell>
        </row>
        <row r="2492">
          <cell r="K2492">
            <v>47.55</v>
          </cell>
          <cell r="Q2492">
            <v>3.1175999999999999</v>
          </cell>
        </row>
        <row r="2493">
          <cell r="K2493">
            <v>48.36</v>
          </cell>
          <cell r="Q2493">
            <v>3.1707000000000001</v>
          </cell>
        </row>
        <row r="2494">
          <cell r="K2494">
            <v>48.68</v>
          </cell>
          <cell r="Q2494">
            <v>3.1917</v>
          </cell>
        </row>
        <row r="2495">
          <cell r="K2495">
            <v>48.5</v>
          </cell>
          <cell r="Q2495">
            <v>3.1798999999999999</v>
          </cell>
        </row>
        <row r="2496">
          <cell r="K2496">
            <v>48.29</v>
          </cell>
          <cell r="Q2496">
            <v>3.1661000000000001</v>
          </cell>
        </row>
        <row r="2497">
          <cell r="K2497">
            <v>49.01</v>
          </cell>
          <cell r="Q2497">
            <v>3.2132999999999998</v>
          </cell>
        </row>
        <row r="2498">
          <cell r="K2498">
            <v>48.98</v>
          </cell>
          <cell r="Q2498">
            <v>3.2113999999999998</v>
          </cell>
        </row>
        <row r="2499">
          <cell r="K2499">
            <v>48.15</v>
          </cell>
          <cell r="Q2499">
            <v>3.157</v>
          </cell>
        </row>
        <row r="2500">
          <cell r="K2500">
            <v>48.11</v>
          </cell>
          <cell r="Q2500">
            <v>3.1543000000000001</v>
          </cell>
        </row>
        <row r="2501">
          <cell r="K2501">
            <v>48.24</v>
          </cell>
          <cell r="Q2501">
            <v>3.1629</v>
          </cell>
        </row>
        <row r="2502">
          <cell r="K2502">
            <v>47.95</v>
          </cell>
          <cell r="Q2502">
            <v>3.1438000000000001</v>
          </cell>
        </row>
        <row r="2503">
          <cell r="K2503">
            <v>48.47</v>
          </cell>
          <cell r="Q2503">
            <v>3.1779000000000002</v>
          </cell>
        </row>
        <row r="2504">
          <cell r="K2504">
            <v>48.39</v>
          </cell>
          <cell r="Q2504">
            <v>3.1726999999999999</v>
          </cell>
        </row>
        <row r="2505">
          <cell r="K2505">
            <v>48.51</v>
          </cell>
          <cell r="Q2505">
            <v>3.1806000000000001</v>
          </cell>
        </row>
        <row r="2506">
          <cell r="K2506">
            <v>48.67</v>
          </cell>
          <cell r="Q2506">
            <v>3.1911</v>
          </cell>
        </row>
        <row r="2507">
          <cell r="K2507">
            <v>48.06</v>
          </cell>
          <cell r="Q2507">
            <v>3.1511</v>
          </cell>
        </row>
        <row r="2508">
          <cell r="K2508">
            <v>48.25</v>
          </cell>
          <cell r="Q2508">
            <v>3.1635</v>
          </cell>
        </row>
        <row r="2509">
          <cell r="K2509">
            <v>47.98</v>
          </cell>
          <cell r="Q2509">
            <v>3.1457999999999999</v>
          </cell>
        </row>
        <row r="2510">
          <cell r="K2510">
            <v>48.33</v>
          </cell>
          <cell r="Q2510">
            <v>3.1688000000000001</v>
          </cell>
        </row>
        <row r="2511">
          <cell r="K2511">
            <v>47.88</v>
          </cell>
          <cell r="Q2511">
            <v>3.1393</v>
          </cell>
        </row>
        <row r="2512">
          <cell r="K2512">
            <v>48.64</v>
          </cell>
          <cell r="Q2512">
            <v>3.1890999999999998</v>
          </cell>
        </row>
        <row r="2513">
          <cell r="K2513">
            <v>48.59</v>
          </cell>
          <cell r="Q2513">
            <v>3.1858</v>
          </cell>
        </row>
        <row r="2514">
          <cell r="K2514">
            <v>48.59</v>
          </cell>
          <cell r="Q2514">
            <v>3.1858</v>
          </cell>
        </row>
        <row r="2515">
          <cell r="K2515">
            <v>48.6</v>
          </cell>
          <cell r="Q2515">
            <v>3.1865000000000001</v>
          </cell>
        </row>
        <row r="2516">
          <cell r="K2516">
            <v>48.88</v>
          </cell>
          <cell r="Q2516">
            <v>3.2048584362099999</v>
          </cell>
        </row>
      </sheetData>
      <sheetData sheetId="11"/>
      <sheetData sheetId="15">
        <row r="1">
          <cell r="E1">
            <v>7</v>
          </cell>
        </row>
      </sheetData>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D21" sqref="D21"/>
    </sheetView>
  </sheetViews>
  <sheetFormatPr defaultRowHeight="14.6"/>
  <cols>
    <col min="1" max="1" width="38.765625" bestFit="1" customWidth="1"/>
    <col min="2" max="7" width="11.765625" customWidth="1"/>
    <col min="8" max="9" width="10.61328125" bestFit="1" customWidth="1"/>
    <col min="10" max="10" width="11.3828125" customWidth="1"/>
    <col min="11" max="11" width="10.61328125" bestFit="1" customWidth="1"/>
    <col min="12" max="13" width="9.61328125" bestFit="1" customWidth="1"/>
    <col min="14" max="14" width="10.61328125" bestFit="1" customWidth="1"/>
    <col min="15" max="15" width="11.61328125" bestFit="1" customWidth="1"/>
  </cols>
  <sheetData>
    <row r="1" spans="1:13" ht="15" thickBot="1">
      <c r="A1" s="147" t="s">
        <v>61</v>
      </c>
      <c r="B1" s="147"/>
      <c r="C1" s="147"/>
      <c r="D1" s="147"/>
      <c r="E1" s="147"/>
      <c r="F1" s="147"/>
      <c r="G1" s="147"/>
      <c r="I1" s="156" t="s">
        <v>51</v>
      </c>
      <c r="J1" s="157"/>
      <c r="K1" s="91" t="s">
        <v>58</v>
      </c>
      <c r="L1" s="63" t="s">
        <v>108</v>
      </c>
    </row>
    <row r="2" spans="1:13">
      <c r="A2" s="51" t="s">
        <v>192</v>
      </c>
      <c r="B2" s="44" t="s">
        <v>193</v>
      </c>
      <c r="C2" s="98" t="str">
        <f>A2&amp;" ("&amp;ticker&amp;")"</f>
        <v>Garmin Ltd. (GRMN)</v>
      </c>
      <c r="E2" s="3" t="s">
        <v>57</v>
      </c>
      <c r="F2" s="3"/>
      <c r="G2" s="50">
        <v>49.02</v>
      </c>
      <c r="I2" s="152" t="str">
        <f>(ROUND(AVERAGE(C9:G9)*100,0)&amp;"% | "&amp;ROUND(AVERAGE(C11:G11)*100,0)&amp;"% | "&amp;ROUND(C18*100,0)&amp;"%")</f>
        <v>3% | 15% | -5%</v>
      </c>
      <c r="J2" s="153"/>
      <c r="K2" s="92">
        <f ca="1">TRUNC(Scenario1)+B13/G4</f>
        <v>25</v>
      </c>
      <c r="L2" s="94" t="s">
        <v>53</v>
      </c>
      <c r="M2" s="45"/>
    </row>
    <row r="3" spans="1:13">
      <c r="A3" t="s">
        <v>0</v>
      </c>
      <c r="B3" s="13">
        <v>42369</v>
      </c>
      <c r="E3" t="s">
        <v>60</v>
      </c>
      <c r="G3" s="31">
        <f>'Company Analysis'!K3</f>
        <v>2820.27</v>
      </c>
      <c r="I3" s="152" t="str">
        <f>(ROUND(AVERAGE(C9:G9)*100,0)&amp;"% | "&amp;ROUND(AVERAGE(C11:G11)*100,0)&amp;"% | "&amp;ROUND(C17*100,0)&amp;"%")</f>
        <v>3% | 15% | 7%</v>
      </c>
      <c r="J3" s="153"/>
      <c r="K3" s="92">
        <f ca="1">TRUNC(Scenario2)+B13/G4</f>
        <v>38</v>
      </c>
      <c r="L3" s="94" t="s">
        <v>53</v>
      </c>
      <c r="M3" s="46"/>
    </row>
    <row r="4" spans="1:13" ht="15" thickBot="1">
      <c r="A4" s="68" t="s">
        <v>1</v>
      </c>
      <c r="B4" s="52">
        <v>0.1</v>
      </c>
      <c r="C4" s="12"/>
      <c r="D4" s="12"/>
      <c r="E4" s="12" t="s">
        <v>6</v>
      </c>
      <c r="F4" s="12"/>
      <c r="G4" s="53">
        <v>198.07741799999999</v>
      </c>
      <c r="I4" s="152" t="str">
        <f>(ROUND(AVERAGE(C9:G9)*100,0)&amp;"% | "&amp;ROUND(AVERAGE(C10:G10)*100,0)&amp;"% | "&amp;ROUND(C18*100,0)&amp;"%")</f>
        <v>3% | 22% | -5%</v>
      </c>
      <c r="J4" s="153"/>
      <c r="K4" s="92">
        <f ca="1">TRUNC(Scenario3)+B13/G4</f>
        <v>38</v>
      </c>
      <c r="L4" s="95" t="s">
        <v>218</v>
      </c>
      <c r="M4" s="47"/>
    </row>
    <row r="5" spans="1:13">
      <c r="B5" s="2"/>
      <c r="I5" s="152" t="str">
        <f>(ROUND(AVERAGE(C9:G9)*100,0)&amp;"% | "&amp;ROUND(AVERAGE(C10:G10)*100,0)&amp;"% | "&amp;ROUND(C17*100,0)&amp;"%")</f>
        <v>3% | 22% | 7%</v>
      </c>
      <c r="J5" s="153"/>
      <c r="K5" s="92">
        <f ca="1">TRUNC(Scenario4)+B13/G4</f>
        <v>58</v>
      </c>
      <c r="L5" s="95" t="s">
        <v>53</v>
      </c>
      <c r="M5" s="47"/>
    </row>
    <row r="6" spans="1:13" s="9" customFormat="1" ht="15" thickBot="1">
      <c r="A6" s="147" t="s">
        <v>96</v>
      </c>
      <c r="B6" s="147"/>
      <c r="C6" s="147"/>
      <c r="D6" s="147"/>
      <c r="E6" s="147"/>
      <c r="F6" s="147"/>
      <c r="G6" s="147"/>
      <c r="H6" s="8"/>
      <c r="I6" s="152" t="str">
        <f>(ROUND(AVERAGE(C8:G8)*100,0)&amp;"% | "&amp;ROUND(AVERAGE(C11:G11)*100,0)&amp;"% | "&amp;ROUND(C18*100,0)&amp;"%")</f>
        <v>7% | 15% | -5%</v>
      </c>
      <c r="J6" s="153"/>
      <c r="K6" s="92">
        <f ca="1">TRUNC(Scenario5)+B13/G4</f>
        <v>29</v>
      </c>
      <c r="L6" s="94" t="s">
        <v>53</v>
      </c>
      <c r="M6" s="48"/>
    </row>
    <row r="7" spans="1:13">
      <c r="A7" s="7"/>
      <c r="B7" s="7" t="s">
        <v>2</v>
      </c>
      <c r="C7" s="40">
        <v>1</v>
      </c>
      <c r="D7" s="40">
        <v>2</v>
      </c>
      <c r="E7" s="40">
        <v>3</v>
      </c>
      <c r="F7" s="40">
        <v>4</v>
      </c>
      <c r="G7" s="40">
        <v>5</v>
      </c>
      <c r="I7" s="152" t="str">
        <f>(ROUND(AVERAGE(C8:G8)*100,0)&amp;"% | "&amp;ROUND(AVERAGE(C11:G11)*100,0)&amp;"% | "&amp;ROUND(C17*100,0)&amp;"%")</f>
        <v>7% | 15% | 7%</v>
      </c>
      <c r="J7" s="153"/>
      <c r="K7" s="92">
        <f ca="1">TRUNC(Scenario6)+B13/G4</f>
        <v>43</v>
      </c>
      <c r="L7" s="96" t="s">
        <v>218</v>
      </c>
    </row>
    <row r="8" spans="1:13">
      <c r="A8" s="150" t="s">
        <v>5</v>
      </c>
      <c r="B8" s="22" t="s">
        <v>3</v>
      </c>
      <c r="C8" s="23">
        <f>Segments!N24</f>
        <v>5.396020948348923E-2</v>
      </c>
      <c r="D8" s="23">
        <f>Segments!O24</f>
        <v>7.0039406956214467E-2</v>
      </c>
      <c r="E8" s="23">
        <f>Segments!P24</f>
        <v>9.8285013571243862E-2</v>
      </c>
      <c r="F8" s="23">
        <f>Segments!Q24</f>
        <v>5.2443588275324915E-2</v>
      </c>
      <c r="G8" s="23">
        <f>Segments!R24</f>
        <v>5.4523019576938836E-2</v>
      </c>
      <c r="I8" s="152" t="str">
        <f>(ROUND(AVERAGE(C8:G8)*100,0)&amp;"% | "&amp;ROUND(AVERAGE(C10:G10)*100,0)&amp;"% | "&amp;ROUND(C18*100,0)&amp;"%")</f>
        <v>7% | 22% | -5%</v>
      </c>
      <c r="J8" s="153"/>
      <c r="K8" s="92">
        <f ca="1">TRUNC(Scenario7)+B13/G4</f>
        <v>44</v>
      </c>
      <c r="L8" s="96" t="s">
        <v>53</v>
      </c>
    </row>
    <row r="9" spans="1:13">
      <c r="A9" s="151"/>
      <c r="B9" s="14" t="s">
        <v>4</v>
      </c>
      <c r="C9" s="24">
        <f>Segments!N31</f>
        <v>3.8606675956557313E-2</v>
      </c>
      <c r="D9" s="24">
        <f>Segments!O31</f>
        <v>7.7587069633227035E-3</v>
      </c>
      <c r="E9" s="24">
        <f>Segments!P31</f>
        <v>2.5933088037898067E-2</v>
      </c>
      <c r="F9" s="24">
        <f>Segments!Q31</f>
        <v>4.1366080358872903E-2</v>
      </c>
      <c r="G9" s="24">
        <f>Segments!R31</f>
        <v>5.4053830115861956E-2</v>
      </c>
      <c r="I9" s="154" t="str">
        <f>(ROUND(AVERAGE(C8:G8)*100,0)&amp;"% | "&amp;ROUND(AVERAGE(C10:G10)*100,0)&amp;"% | "&amp;ROUND(C17*100,0)&amp;"%")</f>
        <v>7% | 22% | 7%</v>
      </c>
      <c r="J9" s="155"/>
      <c r="K9" s="93">
        <f ca="1">TRUNC(Scenario8)+B13/G4</f>
        <v>67</v>
      </c>
      <c r="L9" s="97" t="s">
        <v>53</v>
      </c>
    </row>
    <row r="10" spans="1:13">
      <c r="A10" s="148" t="s">
        <v>124</v>
      </c>
      <c r="B10" s="22" t="s">
        <v>3</v>
      </c>
      <c r="C10" s="161">
        <v>0.2</v>
      </c>
      <c r="D10" s="161">
        <v>0.22</v>
      </c>
      <c r="E10" s="161">
        <v>0.22</v>
      </c>
      <c r="F10" s="161">
        <v>0.22</v>
      </c>
      <c r="G10" s="161">
        <v>0.22</v>
      </c>
    </row>
    <row r="11" spans="1:13">
      <c r="A11" s="149"/>
      <c r="B11" s="14" t="s">
        <v>4</v>
      </c>
      <c r="C11" s="162">
        <v>0.16500000000000001</v>
      </c>
      <c r="D11" s="162">
        <v>0.17</v>
      </c>
      <c r="E11" s="162">
        <v>0.15</v>
      </c>
      <c r="F11" s="162">
        <v>0.14000000000000001</v>
      </c>
      <c r="G11" s="162">
        <v>0.14000000000000001</v>
      </c>
      <c r="I11" s="158" t="str">
        <f>A2&amp;" ("&amp;B2&amp;")"</f>
        <v>Garmin Ltd. (GRMN)</v>
      </c>
      <c r="J11" s="159"/>
      <c r="K11" s="159"/>
      <c r="L11" s="160"/>
    </row>
    <row r="12" spans="1:13">
      <c r="A12" s="1" t="s">
        <v>62</v>
      </c>
      <c r="B12" s="14"/>
      <c r="C12" s="25">
        <v>0.15</v>
      </c>
      <c r="D12" s="25">
        <v>0.15</v>
      </c>
      <c r="E12" s="25">
        <v>0.15</v>
      </c>
      <c r="F12" s="25">
        <v>0.15</v>
      </c>
      <c r="G12" s="25">
        <v>0.15</v>
      </c>
      <c r="I12" s="138" t="str">
        <f ca="1">"$"&amp;ROUND(F21/G4,0)&amp;" Scenario"</f>
        <v>$39 Scenario</v>
      </c>
      <c r="J12" s="139"/>
      <c r="K12" s="139"/>
      <c r="L12" s="140"/>
    </row>
    <row r="13" spans="1:13">
      <c r="A13" s="67" t="s">
        <v>10</v>
      </c>
      <c r="B13" s="26">
        <v>0</v>
      </c>
      <c r="I13" s="73" t="s">
        <v>16</v>
      </c>
      <c r="K13" s="74"/>
      <c r="L13" s="65" t="s">
        <v>4</v>
      </c>
    </row>
    <row r="14" spans="1:13">
      <c r="B14" s="2"/>
      <c r="I14" s="71" t="s">
        <v>17</v>
      </c>
      <c r="K14" s="72"/>
      <c r="L14" s="65" t="s">
        <v>3</v>
      </c>
    </row>
    <row r="15" spans="1:13" ht="15" thickBot="1">
      <c r="A15" s="147" t="s">
        <v>97</v>
      </c>
      <c r="B15" s="147"/>
      <c r="C15" s="147"/>
      <c r="D15" s="3"/>
      <c r="E15" s="147" t="s">
        <v>98</v>
      </c>
      <c r="F15" s="147"/>
      <c r="G15" s="147"/>
      <c r="I15" s="75" t="s">
        <v>118</v>
      </c>
      <c r="J15" s="76"/>
      <c r="K15" s="76"/>
      <c r="L15" s="66" t="s">
        <v>4</v>
      </c>
    </row>
    <row r="16" spans="1:13">
      <c r="A16" s="67" t="s">
        <v>11</v>
      </c>
      <c r="B16" s="27">
        <v>5</v>
      </c>
      <c r="C16" t="s">
        <v>12</v>
      </c>
      <c r="E16" s="28" t="s">
        <v>14</v>
      </c>
      <c r="G16" s="32">
        <v>2.5000000000000001E-2</v>
      </c>
      <c r="I16" s="49" t="s">
        <v>117</v>
      </c>
      <c r="K16" s="3"/>
      <c r="L16" s="57">
        <f>(F26/G3)^0.2-1</f>
        <v>3.3424098799845092E-2</v>
      </c>
    </row>
    <row r="17" spans="1:12">
      <c r="A17" s="145" t="s">
        <v>59</v>
      </c>
      <c r="B17" s="21" t="s">
        <v>3</v>
      </c>
      <c r="C17" s="23">
        <v>7.0000000000000007E-2</v>
      </c>
      <c r="D17" s="37">
        <f>IF(C17=B$4,C17-0.0001,C17)</f>
        <v>7.0000000000000007E-2</v>
      </c>
      <c r="E17" s="28" t="s">
        <v>15</v>
      </c>
      <c r="G17" s="32">
        <v>2.5000000000000001E-2</v>
      </c>
      <c r="I17" s="71" t="s">
        <v>116</v>
      </c>
      <c r="K17" s="72"/>
      <c r="L17" s="54">
        <f>SUM(B29:F29)/SUM(B26:F26)</f>
        <v>0.18376385974323703</v>
      </c>
    </row>
    <row r="18" spans="1:12">
      <c r="A18" s="146"/>
      <c r="B18" s="15" t="s">
        <v>4</v>
      </c>
      <c r="C18" s="24">
        <v>-0.05</v>
      </c>
      <c r="D18" s="37">
        <f>IF(C18=B$4,C18-0.0001,C18)</f>
        <v>-0.05</v>
      </c>
      <c r="G18" s="11"/>
      <c r="I18" s="75" t="s">
        <v>119</v>
      </c>
      <c r="K18" s="28"/>
      <c r="L18" s="56">
        <f ca="1">(F21/G4)/G2-1</f>
        <v>-0.20865450329745294</v>
      </c>
    </row>
    <row r="19" spans="1:12">
      <c r="C19" s="3"/>
      <c r="D19" s="3"/>
      <c r="E19" s="3"/>
      <c r="F19" s="3"/>
      <c r="J19" s="55"/>
      <c r="K19" s="55"/>
      <c r="L19" s="55"/>
    </row>
    <row r="20" spans="1:12" ht="15" thickBot="1">
      <c r="A20" s="59" t="s">
        <v>7</v>
      </c>
      <c r="B20" s="64" t="s">
        <v>92</v>
      </c>
      <c r="C20" s="64" t="s">
        <v>93</v>
      </c>
      <c r="D20" s="64" t="s">
        <v>94</v>
      </c>
      <c r="E20" s="64" t="s">
        <v>95</v>
      </c>
      <c r="F20" s="64" t="s">
        <v>8</v>
      </c>
      <c r="I20" s="141" t="s">
        <v>123</v>
      </c>
      <c r="J20" s="142"/>
      <c r="K20" s="142"/>
      <c r="L20" s="143"/>
    </row>
    <row r="21" spans="1:12">
      <c r="A21" s="16" t="s">
        <v>13</v>
      </c>
      <c r="B21" s="17">
        <f ca="1">SUM(B43:F43)</f>
        <v>2274.6433442696516</v>
      </c>
      <c r="C21" s="17">
        <f ca="1">B54*F43</f>
        <v>1347.259905671124</v>
      </c>
      <c r="D21" s="17">
        <f ca="1">B51*B50</f>
        <v>4061.8676674195131</v>
      </c>
      <c r="E21" s="17">
        <f>B13</f>
        <v>0</v>
      </c>
      <c r="F21" s="17">
        <f ca="1">B21+C21+D21+E21</f>
        <v>7683.7709173602889</v>
      </c>
      <c r="I21" s="101"/>
      <c r="J21" s="102"/>
      <c r="K21" s="69" t="s">
        <v>120</v>
      </c>
      <c r="L21" s="70" t="s">
        <v>121</v>
      </c>
    </row>
    <row r="22" spans="1:12">
      <c r="A22" s="16" t="s">
        <v>9</v>
      </c>
      <c r="B22" s="60">
        <f ca="1">IFERROR(B21/$F21,"")</f>
        <v>0.29603216555174072</v>
      </c>
      <c r="C22" s="60">
        <f ca="1">IFERROR(C21/$F21,"")</f>
        <v>0.17533837488923559</v>
      </c>
      <c r="D22" s="60">
        <f ca="1">IFERROR(D21/$F21,"")</f>
        <v>0.52862945955902363</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42735</v>
      </c>
      <c r="C25" s="33">
        <f t="shared" ref="C25:F25" si="0">DATE(YEAR($B$3)+C24,MONTH($B$3),DAY($B$3))</f>
        <v>43100</v>
      </c>
      <c r="D25" s="33">
        <f t="shared" si="0"/>
        <v>43465</v>
      </c>
      <c r="E25" s="33">
        <f t="shared" si="0"/>
        <v>43830</v>
      </c>
      <c r="F25" s="33">
        <f t="shared" si="0"/>
        <v>44196</v>
      </c>
      <c r="I25" s="9" t="s">
        <v>57</v>
      </c>
      <c r="L25" s="9">
        <v>26.29</v>
      </c>
    </row>
    <row r="26" spans="1:12" hidden="1">
      <c r="A26" t="s">
        <v>37</v>
      </c>
      <c r="B26" s="30">
        <f>(CHOOSE($B36,C8,C9)+1)*G3</f>
        <v>2929.1512499999999</v>
      </c>
      <c r="C26" s="30">
        <f>(CHOOSE($B36,D8,D9)+1)*B26</f>
        <v>2951.8776762000002</v>
      </c>
      <c r="D26" s="30">
        <f>(CHOOSE($B36,E8,E9)+1)*C26</f>
        <v>3028.4289798540008</v>
      </c>
      <c r="E26" s="30">
        <f>(CHOOSE($B36,F8,F9)+1)*D26</f>
        <v>3153.7032163957811</v>
      </c>
      <c r="F26" s="30">
        <f>(CHOOSE($B36,G8,G9)+1)*E26</f>
        <v>3324.172954290686</v>
      </c>
    </row>
    <row r="27" spans="1:12" hidden="1">
      <c r="A27" t="s">
        <v>71</v>
      </c>
      <c r="B27" s="58">
        <f>CHOOSE($B37,C10,C11)*B26</f>
        <v>585.83024999999998</v>
      </c>
      <c r="C27" s="5">
        <f>CHOOSE($B37,D10,D11)*C26</f>
        <v>649.41308876400001</v>
      </c>
      <c r="D27" s="5">
        <f>CHOOSE($B37,E10,E11)*D26</f>
        <v>666.25437556788017</v>
      </c>
      <c r="E27" s="5">
        <f>CHOOSE($B37,F10,F11)*E26</f>
        <v>693.8147076070718</v>
      </c>
      <c r="F27" s="5">
        <f>CHOOSE($B37,G10,G11)*F26</f>
        <v>731.31804994395088</v>
      </c>
    </row>
    <row r="28" spans="1:12" hidden="1">
      <c r="A28" t="s">
        <v>72</v>
      </c>
      <c r="B28" s="58">
        <f>-C12*B27</f>
        <v>-87.874537499999988</v>
      </c>
      <c r="C28" s="58">
        <f t="shared" ref="C28:E28" si="1">-D12*C27</f>
        <v>-97.411963314600001</v>
      </c>
      <c r="D28" s="58">
        <f t="shared" si="1"/>
        <v>-99.938156335182029</v>
      </c>
      <c r="E28" s="58">
        <f t="shared" si="1"/>
        <v>-104.07220614106076</v>
      </c>
      <c r="F28" s="58">
        <f>-G12*F27</f>
        <v>-109.69770749159262</v>
      </c>
    </row>
    <row r="29" spans="1:12" ht="15" hidden="1" thickBot="1">
      <c r="A29" t="s">
        <v>73</v>
      </c>
      <c r="B29" s="4">
        <f>B27+B28</f>
        <v>497.9557125</v>
      </c>
      <c r="C29" s="4">
        <f>C27+C28</f>
        <v>552.00112544939998</v>
      </c>
      <c r="D29" s="4">
        <f>D27+D28</f>
        <v>566.31621923269813</v>
      </c>
      <c r="E29" s="4">
        <f>E27+E28</f>
        <v>589.74250146601105</v>
      </c>
      <c r="F29" s="4">
        <f>F27+F28</f>
        <v>621.62034245235827</v>
      </c>
    </row>
    <row r="30" spans="1:12" ht="1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4" t="s">
        <v>35</v>
      </c>
      <c r="B41" s="144"/>
      <c r="C41" s="144"/>
      <c r="D41" s="144"/>
      <c r="E41" s="144"/>
      <c r="F41" s="144"/>
    </row>
    <row r="42" spans="1:16" hidden="1">
      <c r="A42" t="s">
        <v>21</v>
      </c>
      <c r="B42" s="19">
        <f ca="1">B25-TODAY()</f>
        <v>64</v>
      </c>
      <c r="C42" s="19">
        <f ca="1">C25-TODAY()</f>
        <v>429</v>
      </c>
      <c r="D42" s="19">
        <f ca="1">D25-TODAY()</f>
        <v>794</v>
      </c>
      <c r="E42" s="19">
        <f ca="1">E25-TODAY()</f>
        <v>1159</v>
      </c>
      <c r="F42" s="19">
        <f ca="1">F25-TODAY()</f>
        <v>1525</v>
      </c>
      <c r="P42" s="38"/>
    </row>
    <row r="43" spans="1:16" hidden="1">
      <c r="A43" t="s">
        <v>22</v>
      </c>
      <c r="B43" s="17">
        <f ca="1">B29*EXP(-$B$4*B42/365.25)</f>
        <v>489.30640938975688</v>
      </c>
      <c r="C43" s="17">
        <f ca="1">C29*EXP(-$B$4*C42/365.25)</f>
        <v>490.82923955843745</v>
      </c>
      <c r="D43" s="17">
        <f ca="1">D29*EXP(-$B$4*D42/365.25)</f>
        <v>455.66926983537263</v>
      </c>
      <c r="E43" s="17">
        <f ca="1">E29*EXP(-$B$4*E42/365.25)</f>
        <v>429.39150301656446</v>
      </c>
      <c r="F43" s="17">
        <f ca="1">F29*EXP(-$B$4*F42/365.25)</f>
        <v>409.44692246952008</v>
      </c>
      <c r="O43" s="39"/>
    </row>
    <row r="44" spans="1:16" hidden="1"/>
    <row r="45" spans="1:16" hidden="1">
      <c r="A45" s="6" t="s">
        <v>26</v>
      </c>
      <c r="B45">
        <f>MONTH(B3)</f>
        <v>12</v>
      </c>
    </row>
    <row r="46" spans="1:16" hidden="1">
      <c r="A46" s="6" t="s">
        <v>27</v>
      </c>
      <c r="B46">
        <f>DAY(B3)</f>
        <v>31</v>
      </c>
    </row>
    <row r="47" spans="1:16" hidden="1">
      <c r="A47" s="6" t="s">
        <v>23</v>
      </c>
      <c r="B47">
        <f>YEAR(F25)+B16</f>
        <v>2025</v>
      </c>
    </row>
    <row r="48" spans="1:16" hidden="1">
      <c r="A48" s="6" t="s">
        <v>28</v>
      </c>
      <c r="B48">
        <f ca="1">DATE(B47,B45,B46)-TODAY()</f>
        <v>3351</v>
      </c>
      <c r="C48" s="34"/>
    </row>
    <row r="49" spans="1:7" hidden="1">
      <c r="A49" s="6" t="s">
        <v>24</v>
      </c>
      <c r="B49" s="17">
        <f>F29*EXP(CHOOSE(B38,C17,C18)*B16)</f>
        <v>484.1184094750115</v>
      </c>
    </row>
    <row r="50" spans="1:7" hidden="1">
      <c r="A50" s="6" t="s">
        <v>29</v>
      </c>
      <c r="B50" s="17">
        <f ca="1">B49*EXP(-B4*B48/365.25)</f>
        <v>193.42226987711967</v>
      </c>
    </row>
    <row r="51" spans="1:7" hidden="1">
      <c r="A51" s="6" t="s">
        <v>31</v>
      </c>
      <c r="B51" s="17">
        <f>(1+SUM(G16,G17))/(B4-SUM(G16,G17))</f>
        <v>21</v>
      </c>
    </row>
    <row r="52" spans="1:7" hidden="1">
      <c r="A52" s="6" t="s">
        <v>32</v>
      </c>
      <c r="B52" s="18">
        <f>(1+CHOOSE(B38,D17,D18))/(B4-(CHOOSE(B38,D17,D18)))</f>
        <v>6.3333333333333321</v>
      </c>
      <c r="F52" s="38"/>
    </row>
    <row r="53" spans="1:7" hidden="1">
      <c r="A53" s="6" t="s">
        <v>33</v>
      </c>
      <c r="B53" s="38">
        <f>1-(((1+CHOOSE(B38,D17,D18))/(1+B4))^B16)</f>
        <v>0.51954291652954687</v>
      </c>
      <c r="F53" s="39"/>
    </row>
    <row r="54" spans="1:7" hidden="1">
      <c r="A54" s="6" t="s">
        <v>30</v>
      </c>
      <c r="B54" s="36">
        <f>B52*B53</f>
        <v>3.2904384713537964</v>
      </c>
    </row>
    <row r="55" spans="1:7" hidden="1"/>
    <row r="56" spans="1:7" hidden="1"/>
    <row r="57" spans="1:7" hidden="1">
      <c r="A57" s="41" t="s">
        <v>36</v>
      </c>
    </row>
    <row r="58" spans="1:7" hidden="1">
      <c r="A58" t="s">
        <v>37</v>
      </c>
      <c r="B58" s="18">
        <f>$G$3*(1+C$9)</f>
        <v>2929.1512499999999</v>
      </c>
      <c r="C58" s="18">
        <f>B58*(1+D$9)</f>
        <v>2951.8776762000002</v>
      </c>
      <c r="D58" s="18">
        <f>C58*(1+E$9)</f>
        <v>3028.4289798540008</v>
      </c>
      <c r="E58" s="18">
        <f>D58*(1+F$9)</f>
        <v>3153.7032163957811</v>
      </c>
      <c r="F58" s="18">
        <f>E58*(1+G$9)</f>
        <v>3324.172954290686</v>
      </c>
    </row>
    <row r="59" spans="1:7" hidden="1">
      <c r="A59" t="s">
        <v>38</v>
      </c>
      <c r="B59" s="18">
        <f>B58*C$11</f>
        <v>483.30995625000003</v>
      </c>
      <c r="C59" s="18">
        <f>C58*D$11</f>
        <v>501.8192049540001</v>
      </c>
      <c r="D59" s="18">
        <f>D58*E$11</f>
        <v>454.26434697810009</v>
      </c>
      <c r="E59" s="18">
        <f>E58*F$11</f>
        <v>441.51845029540937</v>
      </c>
      <c r="F59" s="18">
        <f>F58*G$11</f>
        <v>465.38421360069606</v>
      </c>
    </row>
    <row r="60" spans="1:7" hidden="1">
      <c r="B60" s="20">
        <f>B59/B58</f>
        <v>0.16500000000000001</v>
      </c>
      <c r="C60" s="20">
        <f>C59/C58</f>
        <v>0.17</v>
      </c>
      <c r="D60" s="20">
        <f>D59/D58</f>
        <v>0.15</v>
      </c>
      <c r="E60" s="20">
        <f>E59/E58</f>
        <v>0.14000000000000001</v>
      </c>
      <c r="F60" s="20">
        <f>F59/F58</f>
        <v>0.14000000000000001</v>
      </c>
    </row>
    <row r="61" spans="1:7" hidden="1">
      <c r="A61" t="s">
        <v>39</v>
      </c>
      <c r="B61" s="38">
        <f t="shared" ref="B61:E61" si="2">B59-(C$12*B59)</f>
        <v>410.81346281250001</v>
      </c>
      <c r="C61" s="38">
        <f t="shared" si="2"/>
        <v>426.54632421090008</v>
      </c>
      <c r="D61" s="38">
        <f t="shared" si="2"/>
        <v>386.12469493138508</v>
      </c>
      <c r="E61" s="38">
        <f t="shared" si="2"/>
        <v>375.29068275109796</v>
      </c>
      <c r="F61" s="38">
        <f>F59-(G$12*F59)</f>
        <v>395.57658156059165</v>
      </c>
    </row>
    <row r="62" spans="1:7" hidden="1">
      <c r="A62" t="s">
        <v>42</v>
      </c>
      <c r="B62" s="18">
        <f ca="1">B61*EXP(-$B$4*B$42/365.25)</f>
        <v>403.67778774654943</v>
      </c>
      <c r="C62" s="18">
        <f ca="1">C61*EXP(-$B$4*C$42/365.25)</f>
        <v>379.27713965879263</v>
      </c>
      <c r="D62" s="18">
        <f ca="1">D61*EXP(-$B$4*D$42/365.25)</f>
        <v>310.68359306957223</v>
      </c>
      <c r="E62" s="18">
        <f ca="1">E61*EXP(-$B$4*E$42/365.25)</f>
        <v>273.24913828326834</v>
      </c>
      <c r="F62" s="18">
        <f ca="1">F61*EXP(-$B$4*F$42/365.25)</f>
        <v>260.55713248060368</v>
      </c>
      <c r="G62" s="18">
        <f ca="1">SUM(B62:F62)</f>
        <v>1627.4447912387864</v>
      </c>
    </row>
    <row r="63" spans="1:7" hidden="1">
      <c r="A63" t="s">
        <v>41</v>
      </c>
      <c r="F63" s="38">
        <f>((1+$D$18)/($B$4-$D$18)*(1-(((1+$D$18)/(1+$B$4))^$B$16)))</f>
        <v>3.2904384713537964</v>
      </c>
      <c r="G63" s="18">
        <f ca="1">F63*F62</f>
        <v>857.34721269980616</v>
      </c>
    </row>
    <row r="64" spans="1:7" hidden="1">
      <c r="A64" t="s">
        <v>40</v>
      </c>
      <c r="B64" s="38"/>
      <c r="F64" s="18">
        <f>F61*EXP($C$18*$B$16)</f>
        <v>308.07535148409823</v>
      </c>
    </row>
    <row r="65" spans="1:7" hidden="1">
      <c r="A65" t="s">
        <v>43</v>
      </c>
      <c r="F65" s="18">
        <f ca="1">F64*EXP(-$B$4*B$48/365.25)</f>
        <v>123.08689901271252</v>
      </c>
      <c r="G65" s="42">
        <f ca="1">F65*B$51</f>
        <v>2584.8248792669629</v>
      </c>
    </row>
    <row r="66" spans="1:7" hidden="1">
      <c r="A66" t="s">
        <v>44</v>
      </c>
      <c r="G66" s="18">
        <f ca="1">SUM(G62:G63,G65)</f>
        <v>5069.6168832055555</v>
      </c>
    </row>
    <row r="67" spans="1:7" hidden="1">
      <c r="A67" t="s">
        <v>25</v>
      </c>
      <c r="G67" s="43">
        <f ca="1">G66/$G$4</f>
        <v>25.594118372471694</v>
      </c>
    </row>
    <row r="68" spans="1:7" hidden="1">
      <c r="G68" s="38"/>
    </row>
    <row r="69" spans="1:7" hidden="1">
      <c r="A69" s="41" t="s">
        <v>45</v>
      </c>
    </row>
    <row r="70" spans="1:7" hidden="1">
      <c r="A70" t="s">
        <v>37</v>
      </c>
      <c r="B70" s="18">
        <f>$G$3*(1+C$9)</f>
        <v>2929.1512499999999</v>
      </c>
      <c r="C70" s="18">
        <f>B70*(1+D$9)</f>
        <v>2951.8776762000002</v>
      </c>
      <c r="D70" s="18">
        <f>C70*(1+E$9)</f>
        <v>3028.4289798540008</v>
      </c>
      <c r="E70" s="18">
        <f>D70*(1+F$9)</f>
        <v>3153.7032163957811</v>
      </c>
      <c r="F70" s="18">
        <f>E70*(1+G$9)</f>
        <v>3324.172954290686</v>
      </c>
    </row>
    <row r="71" spans="1:7" hidden="1">
      <c r="A71" t="s">
        <v>38</v>
      </c>
      <c r="B71" s="18">
        <f>B70*C$11</f>
        <v>483.30995625000003</v>
      </c>
      <c r="C71" s="18">
        <f>C70*D$11</f>
        <v>501.8192049540001</v>
      </c>
      <c r="D71" s="18">
        <f>D70*E$11</f>
        <v>454.26434697810009</v>
      </c>
      <c r="E71" s="18">
        <f>E70*F$11</f>
        <v>441.51845029540937</v>
      </c>
      <c r="F71" s="18">
        <f>F70*G$11</f>
        <v>465.38421360069606</v>
      </c>
    </row>
    <row r="72" spans="1:7" hidden="1">
      <c r="A72" t="s">
        <v>39</v>
      </c>
      <c r="B72" s="38">
        <f t="shared" ref="B72:E72" si="3">B71-(C$12*B71)</f>
        <v>410.81346281250001</v>
      </c>
      <c r="C72" s="38">
        <f t="shared" si="3"/>
        <v>426.54632421090008</v>
      </c>
      <c r="D72" s="38">
        <f t="shared" si="3"/>
        <v>386.12469493138508</v>
      </c>
      <c r="E72" s="38">
        <f t="shared" si="3"/>
        <v>375.29068275109796</v>
      </c>
      <c r="F72" s="38">
        <f>F71-(G$12*F71)</f>
        <v>395.57658156059165</v>
      </c>
    </row>
    <row r="73" spans="1:7" hidden="1">
      <c r="A73" t="s">
        <v>42</v>
      </c>
      <c r="B73" s="18">
        <f ca="1">B72*EXP(-$B$4*B$42/365.25)</f>
        <v>403.67778774654943</v>
      </c>
      <c r="C73" s="18">
        <f ca="1">C72*EXP(-$B$4*C$42/365.25)</f>
        <v>379.27713965879263</v>
      </c>
      <c r="D73" s="18">
        <f ca="1">D72*EXP(-$B$4*D$42/365.25)</f>
        <v>310.68359306957223</v>
      </c>
      <c r="E73" s="18">
        <f ca="1">E72*EXP(-$B$4*E$42/365.25)</f>
        <v>273.24913828326834</v>
      </c>
      <c r="F73" s="18">
        <f ca="1">F72*EXP(-$B$4*F$42/365.25)</f>
        <v>260.55713248060368</v>
      </c>
      <c r="G73" s="18">
        <f ca="1">SUM(B73:F73)</f>
        <v>1627.4447912387864</v>
      </c>
    </row>
    <row r="74" spans="1:7" hidden="1">
      <c r="A74" t="s">
        <v>41</v>
      </c>
      <c r="F74" s="38">
        <f>((1+$D$17)/($B$4-$D$17)*(1-(((1+$D$17)/(1+$B$4))^$B$16)))</f>
        <v>4.6054841458295943</v>
      </c>
      <c r="G74" s="18">
        <f ca="1">F74*F73</f>
        <v>1199.9917427222415</v>
      </c>
    </row>
    <row r="75" spans="1:7" hidden="1">
      <c r="A75" t="s">
        <v>40</v>
      </c>
      <c r="B75" s="38"/>
      <c r="F75" s="18">
        <f>F72*EXP($C$17*$B$16)</f>
        <v>561.34988987608949</v>
      </c>
    </row>
    <row r="76" spans="1:7" hidden="1">
      <c r="A76" t="s">
        <v>43</v>
      </c>
      <c r="F76" s="18">
        <f ca="1">F75*EXP(-$B$4*B$48/365.25)</f>
        <v>224.27895277283147</v>
      </c>
      <c r="G76" s="42">
        <f ca="1">F76*B$51</f>
        <v>4709.8580082294611</v>
      </c>
    </row>
    <row r="77" spans="1:7" hidden="1">
      <c r="A77" t="s">
        <v>44</v>
      </c>
      <c r="G77" s="18">
        <f ca="1">SUM(G73:G74,G76)</f>
        <v>7537.2945421904888</v>
      </c>
    </row>
    <row r="78" spans="1:7" hidden="1">
      <c r="A78" t="s">
        <v>25</v>
      </c>
      <c r="G78" s="43">
        <f ca="1">G77/$G$4</f>
        <v>38.052265716582035</v>
      </c>
    </row>
    <row r="79" spans="1:7" hidden="1"/>
    <row r="80" spans="1:7" hidden="1">
      <c r="A80" s="41" t="s">
        <v>46</v>
      </c>
    </row>
    <row r="81" spans="1:7" hidden="1">
      <c r="A81" t="s">
        <v>37</v>
      </c>
      <c r="B81" s="18">
        <f>$G$3*(1+C$9)</f>
        <v>2929.1512499999999</v>
      </c>
      <c r="C81" s="18">
        <f>B81*(1+D$9)</f>
        <v>2951.8776762000002</v>
      </c>
      <c r="D81" s="18">
        <f>C81*(1+E$9)</f>
        <v>3028.4289798540008</v>
      </c>
      <c r="E81" s="18">
        <f>D81*(1+F$9)</f>
        <v>3153.7032163957811</v>
      </c>
      <c r="F81" s="18">
        <f>E81*(1+G$9)</f>
        <v>3324.172954290686</v>
      </c>
    </row>
    <row r="82" spans="1:7" hidden="1">
      <c r="A82" t="s">
        <v>38</v>
      </c>
      <c r="B82" s="18">
        <f>B81*C$10</f>
        <v>585.83024999999998</v>
      </c>
      <c r="C82" s="18">
        <f>C81*D$10</f>
        <v>649.41308876400001</v>
      </c>
      <c r="D82" s="18">
        <f>D81*E$10</f>
        <v>666.25437556788017</v>
      </c>
      <c r="E82" s="18">
        <f>E81*F$10</f>
        <v>693.8147076070718</v>
      </c>
      <c r="F82" s="18">
        <f>F81*G$10</f>
        <v>731.31804994395088</v>
      </c>
    </row>
    <row r="83" spans="1:7" hidden="1">
      <c r="A83" t="s">
        <v>39</v>
      </c>
      <c r="B83" s="38">
        <f>B82-(C$12*B82)</f>
        <v>497.9557125</v>
      </c>
      <c r="C83" s="38">
        <f t="shared" ref="C83:F83" si="4">C82-(D$12*C82)</f>
        <v>552.00112544939998</v>
      </c>
      <c r="D83" s="38">
        <f t="shared" si="4"/>
        <v>566.31621923269813</v>
      </c>
      <c r="E83" s="38">
        <f t="shared" si="4"/>
        <v>589.74250146601105</v>
      </c>
      <c r="F83" s="38">
        <f t="shared" si="4"/>
        <v>621.62034245235827</v>
      </c>
    </row>
    <row r="84" spans="1:7" hidden="1">
      <c r="A84" t="s">
        <v>42</v>
      </c>
      <c r="B84" s="18">
        <f ca="1">B83*EXP(-$B$4*B$42/365.25)</f>
        <v>489.30640938975688</v>
      </c>
      <c r="C84" s="18">
        <f ca="1">C83*EXP(-$B$4*C$42/365.25)</f>
        <v>490.82923955843745</v>
      </c>
      <c r="D84" s="18">
        <f ca="1">D83*EXP(-$B$4*D$42/365.25)</f>
        <v>455.66926983537263</v>
      </c>
      <c r="E84" s="18">
        <f ca="1">E83*EXP(-$B$4*E$42/365.25)</f>
        <v>429.39150301656446</v>
      </c>
      <c r="F84" s="18">
        <f ca="1">F83*EXP(-$B$4*F$42/365.25)</f>
        <v>409.44692246952008</v>
      </c>
      <c r="G84" s="18">
        <f ca="1">SUM(B84:F84)</f>
        <v>2274.6433442696516</v>
      </c>
    </row>
    <row r="85" spans="1:7" hidden="1">
      <c r="A85" t="s">
        <v>41</v>
      </c>
      <c r="F85" s="38">
        <f>((1+$D$18)/($B$4-$D$18)*(1-(((1+$D$18)/(1+$B$4))^$B$16)))</f>
        <v>3.2904384713537964</v>
      </c>
      <c r="G85" s="18">
        <f ca="1">F85*F84</f>
        <v>1347.259905671124</v>
      </c>
    </row>
    <row r="86" spans="1:7" hidden="1">
      <c r="A86" t="s">
        <v>40</v>
      </c>
      <c r="B86" s="38"/>
      <c r="F86" s="18">
        <f>F83*EXP($C$18*$B$16)</f>
        <v>484.1184094750115</v>
      </c>
    </row>
    <row r="87" spans="1:7" hidden="1">
      <c r="A87" t="s">
        <v>43</v>
      </c>
      <c r="F87" s="18">
        <f ca="1">F86*EXP(-$B$4*B$48/365.25)</f>
        <v>193.42226987711967</v>
      </c>
      <c r="G87" s="42">
        <f ca="1">F87*B$51</f>
        <v>4061.8676674195131</v>
      </c>
    </row>
    <row r="88" spans="1:7" hidden="1">
      <c r="A88" t="s">
        <v>44</v>
      </c>
      <c r="G88" s="18">
        <f ca="1">SUM(G84:G85,G87)</f>
        <v>7683.7709173602889</v>
      </c>
    </row>
    <row r="89" spans="1:7" hidden="1">
      <c r="A89" t="s">
        <v>25</v>
      </c>
      <c r="G89" s="43">
        <f ca="1">G88/$G$4</f>
        <v>38.791756248358858</v>
      </c>
    </row>
    <row r="90" spans="1:7" hidden="1"/>
    <row r="91" spans="1:7" hidden="1">
      <c r="A91" s="41" t="s">
        <v>47</v>
      </c>
    </row>
    <row r="92" spans="1:7" hidden="1">
      <c r="A92" t="s">
        <v>37</v>
      </c>
      <c r="B92" s="18">
        <f>$G$3*(1+C$9)</f>
        <v>2929.1512499999999</v>
      </c>
      <c r="C92" s="18">
        <f>B92*(1+D$9)</f>
        <v>2951.8776762000002</v>
      </c>
      <c r="D92" s="18">
        <f>C92*(1+E$9)</f>
        <v>3028.4289798540008</v>
      </c>
      <c r="E92" s="18">
        <f>D92*(1+F$9)</f>
        <v>3153.7032163957811</v>
      </c>
      <c r="F92" s="18">
        <f>E92*(1+G$9)</f>
        <v>3324.172954290686</v>
      </c>
    </row>
    <row r="93" spans="1:7" hidden="1">
      <c r="A93" t="s">
        <v>38</v>
      </c>
      <c r="B93" s="18">
        <f>B92*C$10</f>
        <v>585.83024999999998</v>
      </c>
      <c r="C93" s="18">
        <f>C92*D$10</f>
        <v>649.41308876400001</v>
      </c>
      <c r="D93" s="18">
        <f>D92*E$10</f>
        <v>666.25437556788017</v>
      </c>
      <c r="E93" s="18">
        <f>E92*F$10</f>
        <v>693.8147076070718</v>
      </c>
      <c r="F93" s="18">
        <f>F92*G$10</f>
        <v>731.31804994395088</v>
      </c>
    </row>
    <row r="94" spans="1:7" hidden="1">
      <c r="A94" t="s">
        <v>39</v>
      </c>
      <c r="B94" s="38">
        <f>B93-(C$12*B93)</f>
        <v>497.9557125</v>
      </c>
      <c r="C94" s="38">
        <f t="shared" ref="C94" si="5">C93-(D$12*C93)</f>
        <v>552.00112544939998</v>
      </c>
      <c r="D94" s="38">
        <f t="shared" ref="D94" si="6">D93-(E$12*D93)</f>
        <v>566.31621923269813</v>
      </c>
      <c r="E94" s="38">
        <f t="shared" ref="E94" si="7">E93-(F$12*E93)</f>
        <v>589.74250146601105</v>
      </c>
      <c r="F94" s="38">
        <f t="shared" ref="F94" si="8">F93-(G$12*F93)</f>
        <v>621.62034245235827</v>
      </c>
    </row>
    <row r="95" spans="1:7" hidden="1">
      <c r="A95" t="s">
        <v>42</v>
      </c>
      <c r="B95" s="18">
        <f ca="1">B94*EXP(-$B$4*B$42/365.25)</f>
        <v>489.30640938975688</v>
      </c>
      <c r="C95" s="18">
        <f ca="1">C94*EXP(-$B$4*C$42/365.25)</f>
        <v>490.82923955843745</v>
      </c>
      <c r="D95" s="18">
        <f ca="1">D94*EXP(-$B$4*D$42/365.25)</f>
        <v>455.66926983537263</v>
      </c>
      <c r="E95" s="18">
        <f ca="1">E94*EXP(-$B$4*E$42/365.25)</f>
        <v>429.39150301656446</v>
      </c>
      <c r="F95" s="18">
        <f ca="1">F94*EXP(-$B$4*F$42/365.25)</f>
        <v>409.44692246952008</v>
      </c>
      <c r="G95" s="18">
        <f ca="1">SUM(B95:F95)</f>
        <v>2274.6433442696516</v>
      </c>
    </row>
    <row r="96" spans="1:7" hidden="1">
      <c r="A96" t="s">
        <v>41</v>
      </c>
      <c r="F96" s="38">
        <f>((1+$D$17)/($B$4-$D$17)*(1-(((1+$D$17)/(1+$B$4))^$B$16)))</f>
        <v>4.6054841458295943</v>
      </c>
      <c r="G96" s="18">
        <f ca="1">F96*F95</f>
        <v>1885.7013099920937</v>
      </c>
    </row>
    <row r="97" spans="1:7" hidden="1">
      <c r="A97" t="s">
        <v>40</v>
      </c>
      <c r="B97" s="38"/>
      <c r="F97" s="18">
        <f>F94*EXP($C$17*$B$16)</f>
        <v>882.12125551956922</v>
      </c>
    </row>
    <row r="98" spans="1:7" hidden="1">
      <c r="A98" t="s">
        <v>43</v>
      </c>
      <c r="F98" s="18">
        <f ca="1">F97*EXP(-$B$4*B$48/365.25)</f>
        <v>352.43835435730659</v>
      </c>
      <c r="G98" s="42">
        <f ca="1">F98*B$51</f>
        <v>7401.2054415034381</v>
      </c>
    </row>
    <row r="99" spans="1:7" hidden="1">
      <c r="A99" t="s">
        <v>44</v>
      </c>
      <c r="G99" s="18">
        <f ca="1">SUM(G95:G96,G98)</f>
        <v>11561.550095765184</v>
      </c>
    </row>
    <row r="100" spans="1:7" hidden="1">
      <c r="A100" t="s">
        <v>25</v>
      </c>
      <c r="G100" s="43">
        <f ca="1">G99/$G$4</f>
        <v>58.368844931960815</v>
      </c>
    </row>
    <row r="101" spans="1:7" hidden="1"/>
    <row r="102" spans="1:7" hidden="1">
      <c r="A102" s="41" t="s">
        <v>48</v>
      </c>
    </row>
    <row r="103" spans="1:7" hidden="1">
      <c r="A103" t="s">
        <v>37</v>
      </c>
      <c r="B103" s="18">
        <f>$G$3*(1+C$8)</f>
        <v>2972.4523600000002</v>
      </c>
      <c r="C103" s="18">
        <f>B103*(1+D$8)</f>
        <v>3180.6411605000003</v>
      </c>
      <c r="D103" s="18">
        <f>C103*(1+E$8)</f>
        <v>3493.2505201249996</v>
      </c>
      <c r="E103" s="18">
        <f>D103*(1+F$8)</f>
        <v>3676.4491121449996</v>
      </c>
      <c r="F103" s="18">
        <f>E103*(1+G$8)</f>
        <v>3876.9002190601009</v>
      </c>
    </row>
    <row r="104" spans="1:7" hidden="1">
      <c r="A104" t="s">
        <v>38</v>
      </c>
      <c r="B104" s="18">
        <f>B103*C$11</f>
        <v>490.45463940000008</v>
      </c>
      <c r="C104" s="18">
        <f>C103*D$11</f>
        <v>540.70899728500012</v>
      </c>
      <c r="D104" s="18">
        <f>D103*E$11</f>
        <v>523.9875780187499</v>
      </c>
      <c r="E104" s="18">
        <f>E103*F$11</f>
        <v>514.70287570029996</v>
      </c>
      <c r="F104" s="18">
        <f>F103*G$11</f>
        <v>542.76603066841415</v>
      </c>
    </row>
    <row r="105" spans="1:7" hidden="1">
      <c r="A105" t="s">
        <v>39</v>
      </c>
      <c r="B105" s="38">
        <f>B104-(C$12*B104)</f>
        <v>416.88644349000003</v>
      </c>
      <c r="C105" s="38">
        <f t="shared" ref="C105" si="9">C104-(D$12*C104)</f>
        <v>459.60264769225012</v>
      </c>
      <c r="D105" s="38">
        <f t="shared" ref="D105" si="10">D104-(E$12*D104)</f>
        <v>445.3894413159374</v>
      </c>
      <c r="E105" s="38">
        <f t="shared" ref="E105" si="11">E104-(F$12*E104)</f>
        <v>437.49744434525496</v>
      </c>
      <c r="F105" s="38">
        <f t="shared" ref="F105" si="12">F104-(G$12*F104)</f>
        <v>461.35112606815204</v>
      </c>
    </row>
    <row r="106" spans="1:7" hidden="1">
      <c r="A106" t="s">
        <v>42</v>
      </c>
      <c r="B106" s="18">
        <f ca="1">B105*EXP(-$B$4*B$42/365.25)</f>
        <v>409.64528303781168</v>
      </c>
      <c r="C106" s="18">
        <f ca="1">C105*EXP(-$B$4*C$42/365.25)</f>
        <v>408.67021400033411</v>
      </c>
      <c r="D106" s="18">
        <f ca="1">D105*EXP(-$B$4*D$42/365.25)</f>
        <v>358.36918425503529</v>
      </c>
      <c r="E106" s="18">
        <f ca="1">E105*EXP(-$B$4*E$42/365.25)</f>
        <v>318.54188010246656</v>
      </c>
      <c r="F106" s="18">
        <f ca="1">F105*EXP(-$B$4*F$42/365.25)</f>
        <v>303.88130156942196</v>
      </c>
      <c r="G106" s="18">
        <f ca="1">SUM(B106:F106)</f>
        <v>1799.1078629650699</v>
      </c>
    </row>
    <row r="107" spans="1:7" hidden="1">
      <c r="A107" t="s">
        <v>41</v>
      </c>
      <c r="F107" s="38">
        <f>((1+$D$18)/($B$4-$D$18)*(1-(((1+$D$18)/(1+$B$4))^$B$16)))</f>
        <v>3.2904384713537964</v>
      </c>
      <c r="G107" s="18">
        <f ca="1">F107*F106</f>
        <v>999.90272540909086</v>
      </c>
    </row>
    <row r="108" spans="1:7" hidden="1">
      <c r="A108" t="s">
        <v>40</v>
      </c>
      <c r="B108" s="38"/>
      <c r="F108" s="18">
        <f>F105*EXP($C$18*$B$16)</f>
        <v>359.30061825275124</v>
      </c>
    </row>
    <row r="109" spans="1:7" hidden="1">
      <c r="A109" t="s">
        <v>43</v>
      </c>
      <c r="F109" s="18">
        <f ca="1">F108*EXP(-$B$4*B$48/365.25)</f>
        <v>143.55318820877596</v>
      </c>
      <c r="G109" s="42">
        <f ca="1">F109*B$51</f>
        <v>3014.6169523842955</v>
      </c>
    </row>
    <row r="110" spans="1:7" hidden="1">
      <c r="A110" t="s">
        <v>44</v>
      </c>
      <c r="G110" s="18">
        <f ca="1">SUM(G106:G107,G109)</f>
        <v>5813.6275407584562</v>
      </c>
    </row>
    <row r="111" spans="1:7" hidden="1">
      <c r="A111" t="s">
        <v>25</v>
      </c>
      <c r="G111" s="43">
        <f ca="1">G110/$G$4</f>
        <v>29.350279297150653</v>
      </c>
    </row>
    <row r="112" spans="1:7" hidden="1"/>
    <row r="113" spans="1:7" hidden="1">
      <c r="A113" s="41" t="s">
        <v>49</v>
      </c>
    </row>
    <row r="114" spans="1:7" hidden="1">
      <c r="A114" t="s">
        <v>37</v>
      </c>
      <c r="B114" s="18">
        <f>$G$3*(1+C$8)</f>
        <v>2972.4523600000002</v>
      </c>
      <c r="C114" s="18">
        <f>B114*(1+D$8)</f>
        <v>3180.6411605000003</v>
      </c>
      <c r="D114" s="18">
        <f>C114*(1+E$8)</f>
        <v>3493.2505201249996</v>
      </c>
      <c r="E114" s="18">
        <f>D114*(1+F$8)</f>
        <v>3676.4491121449996</v>
      </c>
      <c r="F114" s="18">
        <f>E114*(1+G$8)</f>
        <v>3876.9002190601009</v>
      </c>
    </row>
    <row r="115" spans="1:7" hidden="1">
      <c r="A115" t="s">
        <v>38</v>
      </c>
      <c r="B115" s="18">
        <f>B114*C$11</f>
        <v>490.45463940000008</v>
      </c>
      <c r="C115" s="18">
        <f>C114*D$11</f>
        <v>540.70899728500012</v>
      </c>
      <c r="D115" s="18">
        <f>D114*E$11</f>
        <v>523.9875780187499</v>
      </c>
      <c r="E115" s="18">
        <f>E114*F$11</f>
        <v>514.70287570029996</v>
      </c>
      <c r="F115" s="18">
        <f>F114*G$11</f>
        <v>542.76603066841415</v>
      </c>
    </row>
    <row r="116" spans="1:7" hidden="1">
      <c r="A116" t="s">
        <v>39</v>
      </c>
      <c r="B116" s="38">
        <f>B115-(C$12*B115)</f>
        <v>416.88644349000003</v>
      </c>
      <c r="C116" s="38">
        <f t="shared" ref="C116" si="13">C115-(D$12*C115)</f>
        <v>459.60264769225012</v>
      </c>
      <c r="D116" s="38">
        <f t="shared" ref="D116" si="14">D115-(E$12*D115)</f>
        <v>445.3894413159374</v>
      </c>
      <c r="E116" s="38">
        <f t="shared" ref="E116" si="15">E115-(F$12*E115)</f>
        <v>437.49744434525496</v>
      </c>
      <c r="F116" s="38">
        <f t="shared" ref="F116" si="16">F115-(G$12*F115)</f>
        <v>461.35112606815204</v>
      </c>
    </row>
    <row r="117" spans="1:7" hidden="1">
      <c r="A117" t="s">
        <v>42</v>
      </c>
      <c r="B117" s="18">
        <f ca="1">B116*EXP(-$B$4*B$42/365.25)</f>
        <v>409.64528303781168</v>
      </c>
      <c r="C117" s="18">
        <f ca="1">C116*EXP(-$B$4*C$42/365.25)</f>
        <v>408.67021400033411</v>
      </c>
      <c r="D117" s="18">
        <f ca="1">D116*EXP(-$B$4*D$42/365.25)</f>
        <v>358.36918425503529</v>
      </c>
      <c r="E117" s="18">
        <f ca="1">E116*EXP(-$B$4*E$42/365.25)</f>
        <v>318.54188010246656</v>
      </c>
      <c r="F117" s="18">
        <f ca="1">F116*EXP(-$B$4*F$42/365.25)</f>
        <v>303.88130156942196</v>
      </c>
      <c r="G117" s="18">
        <f ca="1">SUM(B117:F117)</f>
        <v>1799.1078629650699</v>
      </c>
    </row>
    <row r="118" spans="1:7" hidden="1">
      <c r="A118" t="s">
        <v>41</v>
      </c>
      <c r="F118" s="38">
        <f>((1+$D$17)/($B$4-$D$17)*(1-(((1+$D$17)/(1+$B$4))^$B$16)))</f>
        <v>4.6054841458295943</v>
      </c>
      <c r="G118" s="18">
        <f ca="1">F118*F117</f>
        <v>1399.5205165920347</v>
      </c>
    </row>
    <row r="119" spans="1:7" hidden="1">
      <c r="A119" t="s">
        <v>40</v>
      </c>
      <c r="B119" s="38"/>
      <c r="F119" s="18">
        <f>F116*EXP($C$17*$B$16)</f>
        <v>654.68841151027129</v>
      </c>
    </row>
    <row r="120" spans="1:7" hidden="1">
      <c r="A120" t="s">
        <v>43</v>
      </c>
      <c r="F120" s="18">
        <f ca="1">F119*EXP(-$B$4*B$48/365.25)</f>
        <v>261.57096309120783</v>
      </c>
      <c r="G120" s="42">
        <f ca="1">F120*B$51</f>
        <v>5492.9902249153647</v>
      </c>
    </row>
    <row r="121" spans="1:7" hidden="1">
      <c r="A121" t="s">
        <v>44</v>
      </c>
      <c r="G121" s="18">
        <f ca="1">SUM(G117:G118,G120)</f>
        <v>8691.6186044724691</v>
      </c>
    </row>
    <row r="122" spans="1:7" hidden="1">
      <c r="A122" t="s">
        <v>25</v>
      </c>
      <c r="G122" s="43">
        <f ca="1">G121/$G$4</f>
        <v>43.879906615465217</v>
      </c>
    </row>
    <row r="123" spans="1:7" hidden="1"/>
    <row r="124" spans="1:7" hidden="1">
      <c r="A124" s="41" t="s">
        <v>50</v>
      </c>
    </row>
    <row r="125" spans="1:7" hidden="1">
      <c r="A125" t="s">
        <v>37</v>
      </c>
      <c r="B125" s="18">
        <f>$G$3*(1+C$8)</f>
        <v>2972.4523600000002</v>
      </c>
      <c r="C125" s="18">
        <f>B125*(1+D$8)</f>
        <v>3180.6411605000003</v>
      </c>
      <c r="D125" s="18">
        <f>C125*(1+E$8)</f>
        <v>3493.2505201249996</v>
      </c>
      <c r="E125" s="18">
        <f>D125*(1+F$8)</f>
        <v>3676.4491121449996</v>
      </c>
      <c r="F125" s="18">
        <f>E125*(1+G$8)</f>
        <v>3876.9002190601009</v>
      </c>
    </row>
    <row r="126" spans="1:7" hidden="1">
      <c r="A126" t="s">
        <v>38</v>
      </c>
      <c r="B126" s="18">
        <f>B125*C$10</f>
        <v>594.49047200000007</v>
      </c>
      <c r="C126" s="18">
        <f>C125*D$10</f>
        <v>699.74105531000009</v>
      </c>
      <c r="D126" s="18">
        <f>D125*E$10</f>
        <v>768.51511442749995</v>
      </c>
      <c r="E126" s="18">
        <f>E125*F$10</f>
        <v>808.8188046718999</v>
      </c>
      <c r="F126" s="18">
        <f>F125*G$10</f>
        <v>852.91804819322215</v>
      </c>
    </row>
    <row r="127" spans="1:7" hidden="1">
      <c r="A127" t="s">
        <v>39</v>
      </c>
      <c r="B127" s="38">
        <f>B126-(C$12*B126)</f>
        <v>505.31690120000007</v>
      </c>
      <c r="C127" s="38">
        <f t="shared" ref="C127" si="17">C126-(D$12*C126)</f>
        <v>594.77989701350009</v>
      </c>
      <c r="D127" s="38">
        <f t="shared" ref="D127" si="18">D126-(E$12*D126)</f>
        <v>653.23784726337499</v>
      </c>
      <c r="E127" s="38">
        <f t="shared" ref="E127" si="19">E126-(F$12*E126)</f>
        <v>687.49598397111492</v>
      </c>
      <c r="F127" s="38">
        <f t="shared" ref="F127" si="20">F126-(G$12*F126)</f>
        <v>724.98034096423885</v>
      </c>
    </row>
    <row r="128" spans="1:7" hidden="1">
      <c r="A128" t="s">
        <v>42</v>
      </c>
      <c r="B128" s="18">
        <f ca="1">B127*EXP(-$B$4*B$42/365.25)</f>
        <v>496.5397370155294</v>
      </c>
      <c r="C128" s="18">
        <f ca="1">C127*EXP(-$B$4*C$42/365.25)</f>
        <v>528.86733576513825</v>
      </c>
      <c r="D128" s="18">
        <f ca="1">D127*EXP(-$B$4*D$42/365.25)</f>
        <v>525.60813690738519</v>
      </c>
      <c r="E128" s="18">
        <f ca="1">E127*EXP(-$B$4*E$42/365.25)</f>
        <v>500.56581158959028</v>
      </c>
      <c r="F128" s="18">
        <f ca="1">F127*EXP(-$B$4*F$42/365.25)</f>
        <v>477.52775960909162</v>
      </c>
      <c r="G128" s="18">
        <f ca="1">SUM(B128:F128)</f>
        <v>2529.1087808867351</v>
      </c>
    </row>
    <row r="129" spans="1:11" hidden="1">
      <c r="A129" t="s">
        <v>41</v>
      </c>
      <c r="F129" s="38">
        <f>((1+$D$18)/($B$4-$D$18)*(1-(((1+$D$18)/(1+$B$4))^$B$16)))</f>
        <v>3.2904384713537964</v>
      </c>
      <c r="G129" s="18">
        <f ca="1">F129*F128</f>
        <v>1571.2757113571427</v>
      </c>
    </row>
    <row r="130" spans="1:11" hidden="1">
      <c r="A130" t="s">
        <v>40</v>
      </c>
      <c r="B130" s="38"/>
      <c r="F130" s="18">
        <f>F127*EXP($C$18*$B$16)</f>
        <v>564.6152572543233</v>
      </c>
    </row>
    <row r="131" spans="1:11" hidden="1">
      <c r="A131" t="s">
        <v>43</v>
      </c>
      <c r="F131" s="18">
        <f ca="1">F130*EXP(-$B$4*B$48/365.25)</f>
        <v>225.58358147093364</v>
      </c>
      <c r="G131" s="42">
        <f ca="1">F131*B$51</f>
        <v>4737.2552108896061</v>
      </c>
    </row>
    <row r="132" spans="1:11" hidden="1">
      <c r="A132" t="s">
        <v>44</v>
      </c>
      <c r="G132" s="18">
        <f ca="1">SUM(G128:G129,G131)</f>
        <v>8837.6397031334836</v>
      </c>
    </row>
    <row r="133" spans="1:11" hidden="1">
      <c r="A133" t="s">
        <v>25</v>
      </c>
      <c r="G133" s="43">
        <f ca="1">G132/$G$4</f>
        <v>44.617098669639788</v>
      </c>
    </row>
    <row r="134" spans="1:11" hidden="1"/>
    <row r="135" spans="1:11" hidden="1">
      <c r="A135" s="41" t="s">
        <v>49</v>
      </c>
    </row>
    <row r="136" spans="1:11" hidden="1">
      <c r="A136" t="s">
        <v>37</v>
      </c>
      <c r="B136" s="18">
        <f>$G$3*(1+C$8)</f>
        <v>2972.4523600000002</v>
      </c>
      <c r="C136" s="18">
        <f>B136*(1+D$8)</f>
        <v>3180.6411605000003</v>
      </c>
      <c r="D136" s="18">
        <f>C136*(1+E$8)</f>
        <v>3493.2505201249996</v>
      </c>
      <c r="E136" s="18">
        <f>D136*(1+F$8)</f>
        <v>3676.4491121449996</v>
      </c>
      <c r="F136" s="18">
        <f>E136*(1+G$8)</f>
        <v>3876.9002190601009</v>
      </c>
    </row>
    <row r="137" spans="1:11" hidden="1">
      <c r="A137" t="s">
        <v>38</v>
      </c>
      <c r="B137" s="18">
        <f>B136*C$10</f>
        <v>594.49047200000007</v>
      </c>
      <c r="C137" s="18">
        <f>C136*D$10</f>
        <v>699.74105531000009</v>
      </c>
      <c r="D137" s="18">
        <f>D136*E$10</f>
        <v>768.51511442749995</v>
      </c>
      <c r="E137" s="18">
        <f>E136*F$10</f>
        <v>808.8188046718999</v>
      </c>
      <c r="F137" s="18">
        <f>F136*G$10</f>
        <v>852.91804819322215</v>
      </c>
    </row>
    <row r="138" spans="1:11" hidden="1">
      <c r="A138" t="s">
        <v>39</v>
      </c>
      <c r="B138" s="38">
        <f>B137-(C$12*B137)</f>
        <v>505.31690120000007</v>
      </c>
      <c r="C138" s="38">
        <f t="shared" ref="C138" si="21">C137-(D$12*C137)</f>
        <v>594.77989701350009</v>
      </c>
      <c r="D138" s="38">
        <f t="shared" ref="D138" si="22">D137-(E$12*D137)</f>
        <v>653.23784726337499</v>
      </c>
      <c r="E138" s="38">
        <f t="shared" ref="E138" si="23">E137-(F$12*E137)</f>
        <v>687.49598397111492</v>
      </c>
      <c r="F138" s="38">
        <f t="shared" ref="F138" si="24">F137-(G$12*F137)</f>
        <v>724.98034096423885</v>
      </c>
    </row>
    <row r="139" spans="1:11" hidden="1">
      <c r="A139" t="s">
        <v>42</v>
      </c>
      <c r="B139" s="18">
        <f ca="1">B138*EXP(-$B$4*B$42/365.25)</f>
        <v>496.5397370155294</v>
      </c>
      <c r="C139" s="18">
        <f ca="1">C138*EXP(-$B$4*C$42/365.25)</f>
        <v>528.86733576513825</v>
      </c>
      <c r="D139" s="18">
        <f ca="1">D138*EXP(-$B$4*D$42/365.25)</f>
        <v>525.60813690738519</v>
      </c>
      <c r="E139" s="18">
        <f ca="1">E138*EXP(-$B$4*E$42/365.25)</f>
        <v>500.56581158959028</v>
      </c>
      <c r="F139" s="18">
        <f ca="1">F138*EXP(-$B$4*F$42/365.25)</f>
        <v>477.52775960909162</v>
      </c>
      <c r="G139" s="18">
        <f ca="1">SUM(B139:F139)</f>
        <v>2529.1087808867351</v>
      </c>
      <c r="H139" s="18"/>
      <c r="I139" s="18"/>
      <c r="J139" s="18"/>
      <c r="K139" s="18"/>
    </row>
    <row r="140" spans="1:11" hidden="1">
      <c r="A140" t="s">
        <v>41</v>
      </c>
      <c r="F140" s="38">
        <f>((1+$D$17)/($B$4-$D$17)*(1-(((1+$D$17)/(1+$B$4))^$B$16)))</f>
        <v>4.6054841458295943</v>
      </c>
      <c r="G140" s="18">
        <f ca="1">F140*F139</f>
        <v>2199.2465260731969</v>
      </c>
    </row>
    <row r="141" spans="1:11" hidden="1">
      <c r="A141" t="s">
        <v>40</v>
      </c>
      <c r="B141" s="38"/>
      <c r="F141" s="18">
        <f>F138*EXP($C$17*$B$16)</f>
        <v>1028.7960752304264</v>
      </c>
    </row>
    <row r="142" spans="1:11" hidden="1">
      <c r="A142" t="s">
        <v>43</v>
      </c>
      <c r="F142" s="18">
        <f ca="1">F141*EXP(-$B$4*B$48/365.25)</f>
        <v>411.04008485761233</v>
      </c>
      <c r="G142" s="42">
        <f ca="1">F142*B$51</f>
        <v>8631.8417820098584</v>
      </c>
    </row>
    <row r="143" spans="1:11" hidden="1">
      <c r="A143" t="s">
        <v>44</v>
      </c>
      <c r="G143" s="18">
        <f ca="1">SUM(G139:G140,G142)</f>
        <v>13360.197088969791</v>
      </c>
    </row>
    <row r="144" spans="1:11" hidden="1">
      <c r="A144" t="s">
        <v>25</v>
      </c>
      <c r="G144" s="43">
        <f ca="1">G143/$G$4</f>
        <v>67.449370169848393</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4.6"/>
  <cols>
    <col min="1" max="5" width="6.23046875" bestFit="1" customWidth="1"/>
    <col min="6" max="7" width="11" bestFit="1" customWidth="1"/>
    <col min="8" max="8" width="6.15234375" bestFit="1" customWidth="1"/>
    <col min="9" max="10" width="11" bestFit="1" customWidth="1"/>
    <col min="11" max="11" width="6.15234375" bestFit="1" customWidth="1"/>
    <col min="12" max="13" width="11" bestFit="1" customWidth="1"/>
    <col min="14" max="14" width="6.15234375" bestFit="1" customWidth="1"/>
    <col min="15" max="16" width="11" bestFit="1" customWidth="1"/>
    <col min="17" max="17" width="6.15234375" bestFit="1" customWidth="1"/>
    <col min="18" max="19" width="11" bestFit="1" customWidth="1"/>
    <col min="20" max="20" width="6.15234375" bestFit="1" customWidth="1"/>
    <col min="21" max="22" width="11" bestFit="1" customWidth="1"/>
    <col min="23" max="23" width="6.15234375" bestFit="1" customWidth="1"/>
    <col min="24" max="25" width="11" bestFit="1" customWidth="1"/>
    <col min="26" max="26" width="6.15234375" bestFit="1" customWidth="1"/>
    <col min="27" max="28" width="11" bestFit="1" customWidth="1"/>
    <col min="29" max="29" width="6.1523437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showGridLines="0" zoomScaleNormal="100" workbookViewId="0">
      <selection activeCell="J25" sqref="J25"/>
    </sheetView>
  </sheetViews>
  <sheetFormatPr defaultRowHeight="14.6"/>
  <cols>
    <col min="1" max="1" width="38.765625" bestFit="1" customWidth="1"/>
    <col min="2" max="7" width="11.765625" customWidth="1"/>
    <col min="8" max="11" width="10.765625" customWidth="1"/>
    <col min="12" max="12" width="11.61328125" bestFit="1" customWidth="1"/>
  </cols>
  <sheetData>
    <row r="1" spans="1:11" s="9" customFormat="1" ht="1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39082</v>
      </c>
      <c r="C2" s="106">
        <f>DATE(YEAR('Valuation Model'!$B3)+C1,MONTH('Valuation Model'!$B3),DAY('Valuation Model'!$B3))</f>
        <v>39447</v>
      </c>
      <c r="D2" s="106">
        <f>DATE(YEAR('Valuation Model'!$B3)+D1,MONTH('Valuation Model'!$B3),DAY('Valuation Model'!$B3))</f>
        <v>39813</v>
      </c>
      <c r="E2" s="106">
        <f>DATE(YEAR('Valuation Model'!$B3)+E1,MONTH('Valuation Model'!$B3),DAY('Valuation Model'!$B3))</f>
        <v>40178</v>
      </c>
      <c r="F2" s="106">
        <f>DATE(YEAR('Valuation Model'!$B3)+F1,MONTH('Valuation Model'!$B3),DAY('Valuation Model'!$B3))</f>
        <v>40543</v>
      </c>
      <c r="G2" s="106">
        <f>DATE(YEAR('Valuation Model'!$B3)+G1,MONTH('Valuation Model'!$B3),DAY('Valuation Model'!$B3))</f>
        <v>40908</v>
      </c>
      <c r="H2" s="106">
        <f>DATE(YEAR('Valuation Model'!$B3)+H1,MONTH('Valuation Model'!$B3),DAY('Valuation Model'!$B3))</f>
        <v>41274</v>
      </c>
      <c r="I2" s="106">
        <f>DATE(YEAR('Valuation Model'!$B3)+I1,MONTH('Valuation Model'!$B3),DAY('Valuation Model'!$B3))</f>
        <v>41639</v>
      </c>
      <c r="J2" s="106">
        <f>DATE(YEAR('Valuation Model'!$B3)+J1,MONTH('Valuation Model'!$B3),DAY('Valuation Model'!$B3))</f>
        <v>42004</v>
      </c>
      <c r="K2" s="106">
        <f>DATE(YEAR('Valuation Model'!$B3)+K1,MONTH('Valuation Model'!$B3),DAY('Valuation Model'!$B3))</f>
        <v>42369</v>
      </c>
    </row>
    <row r="3" spans="1:11">
      <c r="A3" s="1" t="s">
        <v>37</v>
      </c>
      <c r="B3" s="107">
        <v>1774</v>
      </c>
      <c r="C3" s="107">
        <v>3180.319</v>
      </c>
      <c r="D3" s="107">
        <v>3494.0770000000002</v>
      </c>
      <c r="E3" s="107">
        <v>2946.44</v>
      </c>
      <c r="F3" s="107">
        <v>2689.9110000000001</v>
      </c>
      <c r="G3" s="107">
        <v>2758.569</v>
      </c>
      <c r="H3" s="107">
        <v>2715.6750000000002</v>
      </c>
      <c r="I3" s="107">
        <v>2631.8510000000001</v>
      </c>
      <c r="J3" s="107">
        <v>2870.6579999999999</v>
      </c>
      <c r="K3" s="107">
        <v>2820.27</v>
      </c>
    </row>
    <row r="4" spans="1:11">
      <c r="A4" s="108" t="s">
        <v>131</v>
      </c>
      <c r="B4" s="108"/>
      <c r="C4" s="109">
        <f t="shared" ref="C4:F4" si="0">IFERROR(C3/B3-1,"")</f>
        <v>0.79273900789176999</v>
      </c>
      <c r="D4" s="109">
        <f t="shared" si="0"/>
        <v>9.8656141097795524E-2</v>
      </c>
      <c r="E4" s="109">
        <f t="shared" si="0"/>
        <v>-0.15673295122002184</v>
      </c>
      <c r="F4" s="109">
        <f t="shared" si="0"/>
        <v>-8.706405017580543E-2</v>
      </c>
      <c r="G4" s="109">
        <f>IFERROR(G3/F3-1,"")</f>
        <v>2.5524264557451826E-2</v>
      </c>
      <c r="H4" s="109">
        <f t="shared" ref="H4:K4" si="1">IFERROR(H3/G3-1,"")</f>
        <v>-1.5549366356252037E-2</v>
      </c>
      <c r="I4" s="109">
        <f t="shared" si="1"/>
        <v>-3.0866727425041707E-2</v>
      </c>
      <c r="J4" s="109">
        <f t="shared" si="1"/>
        <v>9.0737279580036967E-2</v>
      </c>
      <c r="K4" s="109">
        <f t="shared" si="1"/>
        <v>-1.7552770131447182E-2</v>
      </c>
    </row>
    <row r="5" spans="1:11">
      <c r="A5" s="108" t="s">
        <v>132</v>
      </c>
      <c r="B5" s="108"/>
      <c r="C5" s="108"/>
      <c r="D5" s="108"/>
      <c r="E5" s="109">
        <f>IFERROR(SUM(C3:E3)/SUM(B3:D3)-1,"")</f>
        <v>0.1387766387844509</v>
      </c>
      <c r="F5" s="109">
        <f t="shared" ref="F5:K5" si="2">IFERROR(SUM(D3:F3)/SUM(C3:E3)-1,"")</f>
        <v>-5.0973532861385507E-2</v>
      </c>
      <c r="G5" s="109">
        <f t="shared" si="2"/>
        <v>-8.0555697936613657E-2</v>
      </c>
      <c r="H5" s="109">
        <f t="shared" si="2"/>
        <v>-2.7488647896585117E-2</v>
      </c>
      <c r="I5" s="109">
        <f t="shared" si="2"/>
        <v>-7.1115749272274709E-3</v>
      </c>
      <c r="J5" s="109">
        <f t="shared" si="2"/>
        <v>1.3827743198173481E-2</v>
      </c>
      <c r="K5" s="109">
        <f t="shared" si="2"/>
        <v>1.2727264320195442E-2</v>
      </c>
    </row>
    <row r="6" spans="1:11">
      <c r="A6" s="108" t="s">
        <v>133</v>
      </c>
      <c r="B6" s="108"/>
      <c r="C6" s="108"/>
      <c r="D6" s="108"/>
      <c r="E6" s="108"/>
      <c r="F6" s="110"/>
      <c r="G6" s="109">
        <f>IFERROR(SUM(C3:G3)/SUM(B3:F3)-1,"")</f>
        <v>6.9903208059044264E-2</v>
      </c>
      <c r="H6" s="109">
        <f t="shared" ref="H6:K6" si="3">IFERROR(SUM(D3:H3)/SUM(C3:G3)-1,"")</f>
        <v>-3.0833781705818741E-2</v>
      </c>
      <c r="I6" s="109">
        <f t="shared" si="3"/>
        <v>-5.9037683283814757E-2</v>
      </c>
      <c r="J6" s="109">
        <f t="shared" si="3"/>
        <v>-5.5144477191325647E-3</v>
      </c>
      <c r="K6" s="109">
        <f t="shared" si="3"/>
        <v>9.5384652757981581E-3</v>
      </c>
    </row>
    <row r="8" spans="1:11" s="9" customFormat="1" ht="15" thickBot="1">
      <c r="A8" s="59" t="s">
        <v>134</v>
      </c>
      <c r="B8" s="111">
        <f t="shared" ref="B8:J8" si="4">B2</f>
        <v>39082</v>
      </c>
      <c r="C8" s="111">
        <f t="shared" si="4"/>
        <v>39447</v>
      </c>
      <c r="D8" s="111">
        <f t="shared" si="4"/>
        <v>39813</v>
      </c>
      <c r="E8" s="111">
        <f t="shared" si="4"/>
        <v>40178</v>
      </c>
      <c r="F8" s="111">
        <f t="shared" si="4"/>
        <v>40543</v>
      </c>
      <c r="G8" s="111">
        <f t="shared" si="4"/>
        <v>40908</v>
      </c>
      <c r="H8" s="111">
        <f t="shared" si="4"/>
        <v>41274</v>
      </c>
      <c r="I8" s="111">
        <f t="shared" si="4"/>
        <v>41639</v>
      </c>
      <c r="J8" s="111">
        <f t="shared" si="4"/>
        <v>42004</v>
      </c>
      <c r="K8" s="111">
        <f>K2</f>
        <v>42369</v>
      </c>
    </row>
    <row r="9" spans="1:11">
      <c r="A9" s="112" t="s">
        <v>135</v>
      </c>
      <c r="B9" s="113">
        <v>361.85500000000002</v>
      </c>
      <c r="C9" s="113">
        <v>682.08799999999997</v>
      </c>
      <c r="D9" s="113">
        <v>862.16399999999999</v>
      </c>
      <c r="E9" s="113">
        <v>1094.4559999999999</v>
      </c>
      <c r="F9" s="113">
        <v>770.63699999999994</v>
      </c>
      <c r="G9" s="113">
        <v>822.33399999999995</v>
      </c>
      <c r="H9" s="113">
        <v>684.745</v>
      </c>
      <c r="I9" s="113">
        <v>630.08399999999995</v>
      </c>
      <c r="J9" s="113">
        <v>522.71100000000001</v>
      </c>
      <c r="K9" s="113">
        <v>280.46699999999998</v>
      </c>
    </row>
    <row r="10" spans="1:11">
      <c r="A10" s="114" t="s">
        <v>136</v>
      </c>
      <c r="B10" s="113">
        <v>-45.605000000000018</v>
      </c>
      <c r="C10" s="113">
        <v>-66.650499999999965</v>
      </c>
      <c r="D10" s="113">
        <v>-78.488699999999994</v>
      </c>
      <c r="E10" s="113">
        <v>-99.111699999999928</v>
      </c>
      <c r="F10" s="113">
        <v>-96.066699999999969</v>
      </c>
      <c r="G10" s="113">
        <v>-97.335499999999911</v>
      </c>
      <c r="H10" s="113">
        <v>-92.04200000000003</v>
      </c>
      <c r="I10" s="113">
        <v>-79.98739999999998</v>
      </c>
      <c r="J10" s="113">
        <v>-77.5976</v>
      </c>
      <c r="K10" s="113">
        <v>-78.931599999999975</v>
      </c>
    </row>
    <row r="11" spans="1:11">
      <c r="A11" s="115" t="s">
        <v>137</v>
      </c>
      <c r="B11" s="5">
        <f t="shared" ref="B11:K11" si="5">B9+B10</f>
        <v>316.25</v>
      </c>
      <c r="C11" s="5">
        <f t="shared" si="5"/>
        <v>615.4375</v>
      </c>
      <c r="D11" s="5">
        <f t="shared" si="5"/>
        <v>783.67529999999999</v>
      </c>
      <c r="E11" s="5">
        <f t="shared" si="5"/>
        <v>995.34429999999998</v>
      </c>
      <c r="F11" s="5">
        <f t="shared" si="5"/>
        <v>674.57029999999997</v>
      </c>
      <c r="G11" s="5">
        <f t="shared" si="5"/>
        <v>724.99850000000004</v>
      </c>
      <c r="H11" s="5">
        <f t="shared" si="5"/>
        <v>592.70299999999997</v>
      </c>
      <c r="I11" s="5">
        <f t="shared" si="5"/>
        <v>550.09659999999997</v>
      </c>
      <c r="J11" s="5">
        <f t="shared" si="5"/>
        <v>445.11340000000001</v>
      </c>
      <c r="K11" s="5">
        <f t="shared" si="5"/>
        <v>201.53540000000001</v>
      </c>
    </row>
    <row r="12" spans="1:11">
      <c r="A12" s="108" t="s">
        <v>127</v>
      </c>
      <c r="B12" s="109">
        <f t="shared" ref="B12:K12" si="6">IFERROR(B11/B$3,"")</f>
        <v>0.17826944757609922</v>
      </c>
      <c r="C12" s="109">
        <f t="shared" si="6"/>
        <v>0.19351439273859006</v>
      </c>
      <c r="D12" s="109">
        <f t="shared" si="6"/>
        <v>0.2242867858951019</v>
      </c>
      <c r="E12" s="109">
        <f t="shared" si="6"/>
        <v>0.33781251272722335</v>
      </c>
      <c r="F12" s="109">
        <f t="shared" si="6"/>
        <v>0.25077792536630394</v>
      </c>
      <c r="G12" s="109">
        <f t="shared" si="6"/>
        <v>0.26281688078130366</v>
      </c>
      <c r="H12" s="109">
        <f t="shared" si="6"/>
        <v>0.21825255231204027</v>
      </c>
      <c r="I12" s="109">
        <f t="shared" si="6"/>
        <v>0.20901510001896001</v>
      </c>
      <c r="J12" s="109">
        <f t="shared" si="6"/>
        <v>0.15505622752692938</v>
      </c>
      <c r="K12" s="109">
        <f t="shared" si="6"/>
        <v>7.1459612022962346E-2</v>
      </c>
    </row>
    <row r="13" spans="1:11">
      <c r="A13" s="108" t="s">
        <v>138</v>
      </c>
      <c r="B13" s="108"/>
      <c r="C13" s="109">
        <f t="shared" ref="C13:F13" si="7">IFERROR(C11/B11-1,"")</f>
        <v>0.9460474308300395</v>
      </c>
      <c r="D13" s="109">
        <f t="shared" si="7"/>
        <v>0.27336293287295632</v>
      </c>
      <c r="E13" s="109">
        <f t="shared" si="7"/>
        <v>0.27009783261001075</v>
      </c>
      <c r="F13" s="109">
        <f t="shared" si="7"/>
        <v>-0.32227441298453208</v>
      </c>
      <c r="G13" s="109">
        <f>IFERROR(G11/F11-1,"")</f>
        <v>7.4756033581674153E-2</v>
      </c>
      <c r="H13" s="109">
        <f t="shared" ref="H13:K13" si="8">IFERROR(H11/G11-1,"")</f>
        <v>-0.18247692926261239</v>
      </c>
      <c r="I13" s="109">
        <f t="shared" si="8"/>
        <v>-7.1884906943275095E-2</v>
      </c>
      <c r="J13" s="109">
        <f t="shared" si="8"/>
        <v>-0.19084502612813814</v>
      </c>
      <c r="K13" s="109">
        <f t="shared" si="8"/>
        <v>-0.54722684151948697</v>
      </c>
    </row>
    <row r="14" spans="1:11">
      <c r="A14" s="108" t="s">
        <v>139</v>
      </c>
      <c r="B14" s="108"/>
      <c r="C14" s="108"/>
      <c r="D14" s="108"/>
      <c r="E14" s="109">
        <f>IFERROR(SUM(C11:E11)/SUM(B11:D11)-1,"")</f>
        <v>0.39588960422832997</v>
      </c>
      <c r="F14" s="109">
        <f t="shared" ref="F14:K14" si="9">IFERROR(SUM(D11:F11)/SUM(C11:E11)-1,"")</f>
        <v>2.4695702420394205E-2</v>
      </c>
      <c r="G14" s="109">
        <f t="shared" si="9"/>
        <v>-2.3914672945140381E-2</v>
      </c>
      <c r="H14" s="109">
        <f t="shared" si="9"/>
        <v>-0.168123553209509</v>
      </c>
      <c r="I14" s="109">
        <f t="shared" si="9"/>
        <v>-6.2478272291963344E-2</v>
      </c>
      <c r="J14" s="109">
        <f t="shared" si="9"/>
        <v>-0.14984762003987484</v>
      </c>
      <c r="K14" s="109">
        <f t="shared" si="9"/>
        <v>-0.24634070002575692</v>
      </c>
    </row>
    <row r="15" spans="1:11">
      <c r="A15" s="108" t="s">
        <v>133</v>
      </c>
      <c r="B15" s="108"/>
      <c r="C15" s="108"/>
      <c r="D15" s="108"/>
      <c r="E15" s="108"/>
      <c r="F15" s="109"/>
      <c r="G15" s="109">
        <f>IFERROR(SUM(C11:G11)/SUM(B11:F11)-1,"")</f>
        <v>0.12074298549359663</v>
      </c>
      <c r="H15" s="109">
        <f t="shared" ref="H15:K15" si="10">IFERROR(SUM(D11:H11)/SUM(C11:G11)-1,"")</f>
        <v>-5.9921836590518529E-3</v>
      </c>
      <c r="I15" s="109">
        <f t="shared" si="10"/>
        <v>-6.1935998899475098E-2</v>
      </c>
      <c r="J15" s="109">
        <f t="shared" si="10"/>
        <v>-0.15553295212468776</v>
      </c>
      <c r="K15" s="109">
        <f t="shared" si="10"/>
        <v>-0.1583390064501814</v>
      </c>
    </row>
    <row r="16" spans="1:11" s="9" customFormat="1">
      <c r="A16"/>
      <c r="B16"/>
      <c r="C16"/>
      <c r="D16"/>
      <c r="E16"/>
      <c r="F16"/>
      <c r="G16"/>
      <c r="H16"/>
      <c r="I16"/>
      <c r="J16"/>
      <c r="K16"/>
    </row>
    <row r="17" spans="1:11" s="9" customFormat="1" ht="15" thickBot="1">
      <c r="A17" s="59" t="s">
        <v>140</v>
      </c>
      <c r="B17" s="111">
        <f t="shared" ref="B17:J17" si="11">B2</f>
        <v>39082</v>
      </c>
      <c r="C17" s="111">
        <f t="shared" si="11"/>
        <v>39447</v>
      </c>
      <c r="D17" s="111">
        <f t="shared" si="11"/>
        <v>39813</v>
      </c>
      <c r="E17" s="111">
        <f t="shared" si="11"/>
        <v>40178</v>
      </c>
      <c r="F17" s="111">
        <f t="shared" si="11"/>
        <v>40543</v>
      </c>
      <c r="G17" s="111">
        <f t="shared" si="11"/>
        <v>40908</v>
      </c>
      <c r="H17" s="111">
        <f t="shared" si="11"/>
        <v>41274</v>
      </c>
      <c r="I17" s="111">
        <f t="shared" si="11"/>
        <v>41639</v>
      </c>
      <c r="J17" s="111">
        <f t="shared" si="11"/>
        <v>42004</v>
      </c>
      <c r="K17" s="111">
        <f>K2</f>
        <v>42369</v>
      </c>
    </row>
    <row r="18" spans="1:11">
      <c r="A18" s="112" t="s">
        <v>141</v>
      </c>
      <c r="B18" s="113">
        <v>-92.906000000000006</v>
      </c>
      <c r="C18" s="113">
        <v>-156.77699999999999</v>
      </c>
      <c r="D18" s="113">
        <v>-119.623</v>
      </c>
      <c r="E18" s="113">
        <v>-49.198999999999998</v>
      </c>
      <c r="F18" s="113">
        <v>-32.231999999999999</v>
      </c>
      <c r="G18" s="113">
        <v>-38.366</v>
      </c>
      <c r="H18" s="113">
        <v>-38.448</v>
      </c>
      <c r="I18" s="113">
        <v>-56.082999999999998</v>
      </c>
      <c r="J18" s="113">
        <v>-73.338999999999999</v>
      </c>
      <c r="K18" s="113">
        <v>-80.591999999999999</v>
      </c>
    </row>
    <row r="19" spans="1:11" s="117" customFormat="1">
      <c r="A19" s="114" t="s">
        <v>178</v>
      </c>
      <c r="B19" s="116">
        <f t="shared" ref="B19:K19" si="12">B18-B10</f>
        <v>-47.300999999999988</v>
      </c>
      <c r="C19" s="116">
        <f t="shared" si="12"/>
        <v>-90.126500000000021</v>
      </c>
      <c r="D19" s="116">
        <f t="shared" si="12"/>
        <v>-41.13430000000001</v>
      </c>
      <c r="E19" s="116">
        <f t="shared" si="12"/>
        <v>49.91269999999993</v>
      </c>
      <c r="F19" s="116">
        <f t="shared" si="12"/>
        <v>63.83469999999997</v>
      </c>
      <c r="G19" s="116">
        <f t="shared" si="12"/>
        <v>58.969499999999911</v>
      </c>
      <c r="H19" s="116">
        <f t="shared" si="12"/>
        <v>53.59400000000003</v>
      </c>
      <c r="I19" s="116">
        <f t="shared" si="12"/>
        <v>23.904399999999981</v>
      </c>
      <c r="J19" s="116">
        <f t="shared" si="12"/>
        <v>4.2586000000000013</v>
      </c>
      <c r="K19" s="116">
        <f t="shared" si="12"/>
        <v>-1.6604000000000241</v>
      </c>
    </row>
    <row r="20" spans="1:11" s="117" customFormat="1">
      <c r="A20" s="114" t="s">
        <v>142</v>
      </c>
      <c r="B20" s="113">
        <v>7.5999999999999998E-2</v>
      </c>
      <c r="C20" s="113">
        <v>5.0000000000000001E-3</v>
      </c>
      <c r="D20" s="113">
        <v>1.9E-2</v>
      </c>
      <c r="E20" s="113">
        <v>5.0000000000000001E-3</v>
      </c>
      <c r="F20" s="113">
        <v>0.13900000000000001</v>
      </c>
      <c r="G20" s="113">
        <v>4.1269999999999998</v>
      </c>
      <c r="H20" s="113">
        <v>0.75700000000000001</v>
      </c>
      <c r="I20" s="113">
        <v>0.88500000000000001</v>
      </c>
      <c r="J20" s="113">
        <v>0.748</v>
      </c>
      <c r="K20" s="113">
        <v>7.9210000000000003</v>
      </c>
    </row>
    <row r="21" spans="1:11" s="117" customFormat="1">
      <c r="A21" s="114" t="s">
        <v>143</v>
      </c>
      <c r="B21" s="113">
        <v>-39.614000000000004</v>
      </c>
      <c r="C21" s="113">
        <v>-131.66900000000001</v>
      </c>
      <c r="D21" s="113">
        <v>-67.102000000000004</v>
      </c>
      <c r="E21" s="113">
        <v>-7.5730000000000004</v>
      </c>
      <c r="F21" s="113">
        <v>-16.003</v>
      </c>
      <c r="G21" s="113">
        <v>-61.122999999999998</v>
      </c>
      <c r="H21" s="113">
        <v>-14.48</v>
      </c>
      <c r="I21" s="113">
        <v>-6.8019999999999996</v>
      </c>
      <c r="J21" s="113">
        <v>-23.590999999999998</v>
      </c>
      <c r="K21" s="113">
        <v>-42.576000000000001</v>
      </c>
    </row>
    <row r="22" spans="1:11">
      <c r="A22" s="112" t="s">
        <v>144</v>
      </c>
      <c r="B22" s="113">
        <v>0</v>
      </c>
      <c r="C22" s="113">
        <v>0</v>
      </c>
      <c r="D22" s="113">
        <v>0</v>
      </c>
      <c r="E22" s="113">
        <v>0</v>
      </c>
      <c r="F22" s="113">
        <v>0</v>
      </c>
      <c r="G22" s="113">
        <v>0</v>
      </c>
      <c r="H22" s="113">
        <v>0</v>
      </c>
      <c r="I22" s="113">
        <v>0</v>
      </c>
      <c r="J22" s="113">
        <v>0</v>
      </c>
      <c r="K22" s="113">
        <v>0</v>
      </c>
    </row>
    <row r="23" spans="1:11">
      <c r="A23" s="112" t="s">
        <v>189</v>
      </c>
      <c r="B23" s="113">
        <v>0</v>
      </c>
      <c r="C23" s="113">
        <v>0</v>
      </c>
      <c r="D23" s="113">
        <v>0</v>
      </c>
      <c r="E23" s="113">
        <v>0</v>
      </c>
      <c r="F23" s="113">
        <v>0</v>
      </c>
      <c r="G23" s="113">
        <v>0</v>
      </c>
      <c r="H23" s="113">
        <v>0</v>
      </c>
      <c r="I23" s="113">
        <v>0</v>
      </c>
      <c r="J23" s="113">
        <v>0</v>
      </c>
      <c r="K23" s="113">
        <v>0</v>
      </c>
    </row>
    <row r="24" spans="1:11">
      <c r="A24" s="118" t="s">
        <v>145</v>
      </c>
      <c r="B24" s="119">
        <v>44.314085454199997</v>
      </c>
      <c r="C24" s="119">
        <v>78.514300410399997</v>
      </c>
      <c r="D24" s="119">
        <v>42.407295253000001</v>
      </c>
      <c r="E24" s="119">
        <v>26.061626984099998</v>
      </c>
      <c r="F24" s="119">
        <v>32.146861507899999</v>
      </c>
      <c r="G24" s="119">
        <v>33.646636900799997</v>
      </c>
      <c r="H24" s="119">
        <v>41.780587191999999</v>
      </c>
      <c r="I24" s="119">
        <v>39.793575404800002</v>
      </c>
      <c r="J24" s="119">
        <v>54.229097222199997</v>
      </c>
      <c r="K24" s="119">
        <v>43.221428571399997</v>
      </c>
    </row>
    <row r="25" spans="1:11">
      <c r="A25" s="120" t="s">
        <v>146</v>
      </c>
      <c r="B25" s="121">
        <v>1.119</v>
      </c>
      <c r="C25" s="121">
        <v>0.93899999999999995</v>
      </c>
      <c r="D25" s="121">
        <v>0.52100000000000002</v>
      </c>
      <c r="E25" s="121">
        <v>0.61899999999999999</v>
      </c>
      <c r="F25" s="121">
        <v>1.117</v>
      </c>
      <c r="G25" s="121">
        <v>1.1299999999999999</v>
      </c>
      <c r="H25" s="121">
        <v>1.2290000000000001</v>
      </c>
      <c r="I25" s="121">
        <v>1.2410000000000001</v>
      </c>
      <c r="J25" s="121">
        <v>1.952</v>
      </c>
      <c r="K25" s="121">
        <v>1.036</v>
      </c>
    </row>
    <row r="26" spans="1:11">
      <c r="A26" s="122" t="s">
        <v>147</v>
      </c>
      <c r="B26" s="123">
        <v>25.733999999999998</v>
      </c>
      <c r="C26" s="123">
        <v>34.442000000000007</v>
      </c>
      <c r="D26" s="123">
        <v>14.047000000000001</v>
      </c>
      <c r="E26" s="123">
        <v>8.8610000000000007</v>
      </c>
      <c r="F26" s="123">
        <v>13.96</v>
      </c>
      <c r="G26" s="123">
        <v>25.65</v>
      </c>
      <c r="H26" s="123">
        <v>22.281999999999996</v>
      </c>
      <c r="I26" s="123">
        <v>27.353999999999999</v>
      </c>
      <c r="J26" s="123">
        <v>20.669</v>
      </c>
      <c r="K26" s="123">
        <v>15.024000000000001</v>
      </c>
    </row>
    <row r="27" spans="1:11">
      <c r="A27" s="112" t="s">
        <v>148</v>
      </c>
      <c r="B27" s="124">
        <f t="shared" ref="B27:E27" si="13">-B24*B25+B26</f>
        <v>-23.853461623249796</v>
      </c>
      <c r="C27" s="124">
        <f t="shared" si="13"/>
        <v>-39.282928085365583</v>
      </c>
      <c r="D27" s="124">
        <f t="shared" si="13"/>
        <v>-8.0472008268130004</v>
      </c>
      <c r="E27" s="124">
        <f t="shared" si="13"/>
        <v>-7.2711471031578974</v>
      </c>
      <c r="F27" s="124">
        <f>-F24*F25+F26</f>
        <v>-21.948044304324299</v>
      </c>
      <c r="G27" s="124">
        <f t="shared" ref="G27:K27" si="14">-G24*G25+G26</f>
        <v>-12.370699697903994</v>
      </c>
      <c r="H27" s="124">
        <f t="shared" si="14"/>
        <v>-29.066341658968007</v>
      </c>
      <c r="I27" s="124">
        <f t="shared" si="14"/>
        <v>-22.029827077356806</v>
      </c>
      <c r="J27" s="124">
        <f t="shared" si="14"/>
        <v>-85.186197777734392</v>
      </c>
      <c r="K27" s="124">
        <f t="shared" si="14"/>
        <v>-29.753399999970398</v>
      </c>
    </row>
    <row r="28" spans="1:11">
      <c r="A28" s="1" t="s">
        <v>149</v>
      </c>
      <c r="B28" s="5">
        <f>B19+B20+B21+B22+B23+B27</f>
        <v>-110.6924616232498</v>
      </c>
      <c r="C28" s="5">
        <f t="shared" ref="C28:K28" si="15">C19+C20+C21+C22+C23+C27</f>
        <v>-261.07342808536561</v>
      </c>
      <c r="D28" s="5">
        <f t="shared" si="15"/>
        <v>-116.26450082681302</v>
      </c>
      <c r="E28" s="5">
        <f t="shared" si="15"/>
        <v>35.073552896842031</v>
      </c>
      <c r="F28" s="5">
        <f t="shared" si="15"/>
        <v>26.022655695675674</v>
      </c>
      <c r="G28" s="5">
        <f t="shared" si="15"/>
        <v>-10.397199697904078</v>
      </c>
      <c r="H28" s="5">
        <f t="shared" si="15"/>
        <v>10.804658341032017</v>
      </c>
      <c r="I28" s="5">
        <f t="shared" si="15"/>
        <v>-4.0424270773568232</v>
      </c>
      <c r="J28" s="5">
        <f t="shared" si="15"/>
        <v>-103.77059777773439</v>
      </c>
      <c r="K28" s="5">
        <f t="shared" si="15"/>
        <v>-66.068799999970423</v>
      </c>
    </row>
    <row r="29" spans="1:11">
      <c r="A29" s="108" t="s">
        <v>150</v>
      </c>
      <c r="B29" s="109">
        <f t="shared" ref="B29:E29" si="16">IFERROR(-B28/B11,"")</f>
        <v>0.35001568892727208</v>
      </c>
      <c r="C29" s="109">
        <f t="shared" si="16"/>
        <v>0.42420786527529702</v>
      </c>
      <c r="D29" s="109">
        <f t="shared" si="16"/>
        <v>0.14835800085419693</v>
      </c>
      <c r="E29" s="109">
        <f t="shared" si="16"/>
        <v>-3.5237608631346992E-2</v>
      </c>
      <c r="F29" s="109">
        <f>IFERROR(-F28/F11,"")</f>
        <v>-3.8576640115456723E-2</v>
      </c>
      <c r="G29" s="109">
        <f t="shared" ref="G29:K29" si="17">IFERROR(-G28/G11,"")</f>
        <v>1.4340994771581014E-2</v>
      </c>
      <c r="H29" s="109">
        <f t="shared" si="17"/>
        <v>-1.8229464573373204E-2</v>
      </c>
      <c r="I29" s="109">
        <f t="shared" si="17"/>
        <v>7.3485767360802149E-3</v>
      </c>
      <c r="J29" s="109">
        <f t="shared" si="17"/>
        <v>0.23313294494781417</v>
      </c>
      <c r="K29" s="109">
        <f t="shared" si="17"/>
        <v>0.32782727004769596</v>
      </c>
    </row>
    <row r="31" spans="1:11" s="9" customFormat="1" ht="15" thickBot="1">
      <c r="A31" s="59" t="s">
        <v>151</v>
      </c>
      <c r="B31" s="111">
        <f t="shared" ref="B31:J31" si="18">B2</f>
        <v>39082</v>
      </c>
      <c r="C31" s="111">
        <f t="shared" si="18"/>
        <v>39447</v>
      </c>
      <c r="D31" s="111">
        <f t="shared" si="18"/>
        <v>39813</v>
      </c>
      <c r="E31" s="111">
        <f t="shared" si="18"/>
        <v>40178</v>
      </c>
      <c r="F31" s="111">
        <f t="shared" si="18"/>
        <v>40543</v>
      </c>
      <c r="G31" s="111">
        <f t="shared" si="18"/>
        <v>40908</v>
      </c>
      <c r="H31" s="111">
        <f t="shared" si="18"/>
        <v>41274</v>
      </c>
      <c r="I31" s="111">
        <f t="shared" si="18"/>
        <v>41639</v>
      </c>
      <c r="J31" s="111">
        <f t="shared" si="18"/>
        <v>42004</v>
      </c>
      <c r="K31" s="111">
        <f>K2</f>
        <v>42369</v>
      </c>
    </row>
    <row r="32" spans="1:11" ht="15" thickBot="1">
      <c r="A32" s="125" t="s">
        <v>152</v>
      </c>
      <c r="B32" s="4">
        <f t="shared" ref="B32:K32" si="19">B11+B28</f>
        <v>205.55753837675019</v>
      </c>
      <c r="C32" s="4">
        <f t="shared" si="19"/>
        <v>354.36407191463439</v>
      </c>
      <c r="D32" s="4">
        <f t="shared" si="19"/>
        <v>667.410799173187</v>
      </c>
      <c r="E32" s="4">
        <f t="shared" si="19"/>
        <v>1030.4178528968421</v>
      </c>
      <c r="F32" s="4">
        <f t="shared" si="19"/>
        <v>700.59295569567564</v>
      </c>
      <c r="G32" s="4">
        <f t="shared" si="19"/>
        <v>714.60130030209598</v>
      </c>
      <c r="H32" s="4">
        <f t="shared" si="19"/>
        <v>603.50765834103197</v>
      </c>
      <c r="I32" s="4">
        <f t="shared" si="19"/>
        <v>546.05417292264315</v>
      </c>
      <c r="J32" s="4">
        <f t="shared" si="19"/>
        <v>341.34280222226562</v>
      </c>
      <c r="K32" s="4">
        <f t="shared" si="19"/>
        <v>135.46660000002959</v>
      </c>
    </row>
    <row r="33" spans="1:11" ht="15" thickTop="1">
      <c r="A33" s="108" t="s">
        <v>128</v>
      </c>
      <c r="B33" s="109">
        <f t="shared" ref="B33:K33" si="20">IFERROR(B32/B$3,"")</f>
        <v>0.11587234406806662</v>
      </c>
      <c r="C33" s="109">
        <f t="shared" si="20"/>
        <v>0.11142406529490734</v>
      </c>
      <c r="D33" s="109">
        <f t="shared" si="20"/>
        <v>0.19101204672169131</v>
      </c>
      <c r="E33" s="109">
        <f t="shared" si="20"/>
        <v>0.34971621784147722</v>
      </c>
      <c r="F33" s="109">
        <f t="shared" si="20"/>
        <v>0.26045209514206069</v>
      </c>
      <c r="G33" s="109">
        <f t="shared" si="20"/>
        <v>0.25904782526813575</v>
      </c>
      <c r="H33" s="109">
        <f t="shared" si="20"/>
        <v>0.22223117948246088</v>
      </c>
      <c r="I33" s="109">
        <f t="shared" si="20"/>
        <v>0.20747913651747121</v>
      </c>
      <c r="J33" s="109">
        <f t="shared" si="20"/>
        <v>0.118907512571078</v>
      </c>
      <c r="K33" s="109">
        <f t="shared" si="20"/>
        <v>4.8033202494807088E-2</v>
      </c>
    </row>
    <row r="34" spans="1:11">
      <c r="A34" s="108" t="s">
        <v>138</v>
      </c>
      <c r="B34" s="108"/>
      <c r="C34" s="109">
        <f t="shared" ref="C34:F34" si="21">IFERROR(C32/B32-1,"")</f>
        <v>0.72391669365658795</v>
      </c>
      <c r="D34" s="109">
        <f t="shared" si="21"/>
        <v>0.88340425023100244</v>
      </c>
      <c r="E34" s="109">
        <f t="shared" si="21"/>
        <v>0.54390347619990798</v>
      </c>
      <c r="F34" s="109">
        <f t="shared" si="21"/>
        <v>-0.32008849252167038</v>
      </c>
      <c r="G34" s="109">
        <f>IFERROR(G32/F32-1,"")</f>
        <v>1.9994983524363796E-2</v>
      </c>
      <c r="H34" s="109">
        <f t="shared" ref="H34:K34" si="22">IFERROR(H32/G32-1,"")</f>
        <v>-0.15546241227674706</v>
      </c>
      <c r="I34" s="109">
        <f t="shared" si="22"/>
        <v>-9.5199264871503653E-2</v>
      </c>
      <c r="J34" s="109">
        <f t="shared" si="22"/>
        <v>-0.37489205439947804</v>
      </c>
      <c r="K34" s="109">
        <f t="shared" si="22"/>
        <v>-0.60313620466553619</v>
      </c>
    </row>
    <row r="35" spans="1:11">
      <c r="A35" s="108" t="s">
        <v>139</v>
      </c>
      <c r="B35" s="108"/>
      <c r="C35" s="108"/>
      <c r="D35" s="108"/>
      <c r="E35" s="109">
        <f>IFERROR(SUM(C32:E32)/SUM(B32:D32)-1,"")</f>
        <v>0.67207572142573868</v>
      </c>
      <c r="F35" s="109">
        <f t="shared" ref="F35" si="23">IFERROR(SUM(D32:F32)/SUM(C32:E32)-1,"")</f>
        <v>0.16871168079612997</v>
      </c>
      <c r="G35" s="109">
        <f t="shared" ref="G35:K35" si="24">IFERROR(SUM(E32:G32)/SUM(D32:F32)-1,"")</f>
        <v>1.9675648758380904E-2</v>
      </c>
      <c r="H35" s="109">
        <f t="shared" si="24"/>
        <v>-0.17456169480153927</v>
      </c>
      <c r="I35" s="109">
        <f t="shared" si="24"/>
        <v>-7.6553542489530502E-2</v>
      </c>
      <c r="J35" s="109">
        <f t="shared" si="24"/>
        <v>-0.20022845198441319</v>
      </c>
      <c r="K35" s="109">
        <f t="shared" si="24"/>
        <v>-0.3139309167258123</v>
      </c>
    </row>
    <row r="36" spans="1:11">
      <c r="A36" s="108" t="s">
        <v>133</v>
      </c>
      <c r="B36" s="108"/>
      <c r="C36" s="108"/>
      <c r="D36" s="108"/>
      <c r="E36" s="108"/>
      <c r="F36" s="109"/>
      <c r="G36" s="109">
        <f>IFERROR(SUM(C32:G32)/SUM(B32:F32)-1,"")</f>
        <v>0.17207055584972442</v>
      </c>
      <c r="H36" s="109">
        <f t="shared" ref="H36" si="25">IFERROR(SUM(D32:H32)/SUM(C32:G32)-1,"")</f>
        <v>7.185341234327991E-2</v>
      </c>
      <c r="I36" s="109">
        <f t="shared" ref="I36:K36" si="26">IFERROR(SUM(E32:I32)/SUM(D32:H32)-1,"")</f>
        <v>-3.265320278740691E-2</v>
      </c>
      <c r="J36" s="109">
        <f t="shared" si="26"/>
        <v>-0.19166667931628312</v>
      </c>
      <c r="K36" s="109">
        <f t="shared" si="26"/>
        <v>-0.19446219044391999</v>
      </c>
    </row>
    <row r="38" spans="1:11" s="9" customFormat="1" ht="15" thickBot="1">
      <c r="A38" s="59" t="s">
        <v>153</v>
      </c>
      <c r="B38" s="126">
        <f t="shared" ref="B38:E38" si="27">B2</f>
        <v>39082</v>
      </c>
      <c r="C38" s="126">
        <f t="shared" si="27"/>
        <v>39447</v>
      </c>
      <c r="D38" s="126">
        <f t="shared" si="27"/>
        <v>39813</v>
      </c>
      <c r="E38" s="126">
        <f t="shared" si="27"/>
        <v>40178</v>
      </c>
      <c r="F38" s="126">
        <f>F2</f>
        <v>40543</v>
      </c>
      <c r="G38" s="126">
        <f t="shared" ref="G38:K38" si="28">G2</f>
        <v>40908</v>
      </c>
      <c r="H38" s="126">
        <f t="shared" si="28"/>
        <v>41274</v>
      </c>
      <c r="I38" s="126">
        <f t="shared" si="28"/>
        <v>41639</v>
      </c>
      <c r="J38" s="126">
        <f t="shared" si="28"/>
        <v>42004</v>
      </c>
      <c r="K38" s="126">
        <f t="shared" si="28"/>
        <v>42369</v>
      </c>
    </row>
    <row r="39" spans="1:11" s="117" customFormat="1" ht="15" thickBot="1">
      <c r="A39" s="127" t="s">
        <v>154</v>
      </c>
      <c r="B39" s="128">
        <f>VLOOKUP(B38,'GDP Data'!$A$2:$B$62,2,TRUE)</f>
        <v>14068.4</v>
      </c>
      <c r="C39" s="128">
        <f>VLOOKUP(C38,'GDP Data'!$A$2:$B$62,2,TRUE)</f>
        <v>14690</v>
      </c>
      <c r="D39" s="128">
        <f>VLOOKUP(D38,'GDP Data'!$A$2:$B$62,2,TRUE)</f>
        <v>14549.9</v>
      </c>
      <c r="E39" s="128">
        <f>VLOOKUP(E38,'GDP Data'!$A$2:$B$62,2,TRUE)</f>
        <v>14566.5</v>
      </c>
      <c r="F39" s="128">
        <f>VLOOKUP(F38,'GDP Data'!$A$2:$B$62,2,TRUE)</f>
        <v>15230.2</v>
      </c>
      <c r="G39" s="128">
        <f>VLOOKUP(G38,'GDP Data'!$A$2:$B$62,2,TRUE)</f>
        <v>15785.3</v>
      </c>
      <c r="H39" s="128">
        <f>VLOOKUP(H38,'GDP Data'!$A$2:$B$62,2,TRUE)</f>
        <v>16332.5</v>
      </c>
      <c r="I39" s="128">
        <f>VLOOKUP(I38,'GDP Data'!$A$2:$B$62,2,TRUE)</f>
        <v>17078.3</v>
      </c>
      <c r="J39" s="128">
        <f>VLOOKUP(J38,'GDP Data'!$A$2:$B$62,2,TRUE)</f>
        <v>17703.7</v>
      </c>
      <c r="K39" s="128">
        <f>VLOOKUP(K38,'GDP Data'!$A$2:$B$62,2,TRUE)</f>
        <v>17665</v>
      </c>
    </row>
    <row r="40" spans="1:11">
      <c r="A40" t="s">
        <v>155</v>
      </c>
      <c r="C40" s="129">
        <f t="shared" ref="C40" si="29">C39/B39-1</f>
        <v>4.4184128969890102E-2</v>
      </c>
      <c r="D40" s="129">
        <f t="shared" ref="D40" si="30">D39/C39-1</f>
        <v>-9.5371000680735118E-3</v>
      </c>
      <c r="E40" s="129">
        <f t="shared" ref="E40:F40" si="31">E39/D39-1</f>
        <v>1.1409013120364797E-3</v>
      </c>
      <c r="F40" s="129">
        <f t="shared" si="31"/>
        <v>4.5563450382727577E-2</v>
      </c>
      <c r="G40" s="129">
        <f>G39/F39-1</f>
        <v>3.6447321768591223E-2</v>
      </c>
      <c r="H40" s="129">
        <f t="shared" ref="H40:K40" si="32">H39/G39-1</f>
        <v>3.4665163158128287E-2</v>
      </c>
      <c r="I40" s="129">
        <f t="shared" si="32"/>
        <v>4.5663554262972639E-2</v>
      </c>
      <c r="J40" s="129">
        <f t="shared" si="32"/>
        <v>3.6619569863511003E-2</v>
      </c>
      <c r="K40" s="129">
        <f t="shared" si="32"/>
        <v>-2.1859837209171618E-3</v>
      </c>
    </row>
    <row r="41" spans="1:11">
      <c r="A41" s="130" t="s">
        <v>156</v>
      </c>
      <c r="B41" s="130"/>
      <c r="C41" s="131">
        <f t="shared" ref="C41:F41" si="33">C13</f>
        <v>0.9460474308300395</v>
      </c>
      <c r="D41" s="131">
        <f t="shared" si="33"/>
        <v>0.27336293287295632</v>
      </c>
      <c r="E41" s="131">
        <f t="shared" si="33"/>
        <v>0.27009783261001075</v>
      </c>
      <c r="F41" s="131">
        <f t="shared" si="33"/>
        <v>-0.32227441298453208</v>
      </c>
      <c r="G41" s="131">
        <f>G13</f>
        <v>7.4756033581674153E-2</v>
      </c>
      <c r="H41" s="131">
        <f t="shared" ref="H41:K41" si="34">H13</f>
        <v>-0.18247692926261239</v>
      </c>
      <c r="I41" s="131">
        <f t="shared" si="34"/>
        <v>-7.1884906943275095E-2</v>
      </c>
      <c r="J41" s="131">
        <f t="shared" si="34"/>
        <v>-0.19084502612813814</v>
      </c>
      <c r="K41" s="131">
        <f t="shared" si="34"/>
        <v>-0.54722684151948697</v>
      </c>
    </row>
    <row r="42" spans="1:11">
      <c r="A42" t="s">
        <v>157</v>
      </c>
      <c r="D42" s="132"/>
      <c r="E42" s="132">
        <f t="shared" ref="E42" si="35">SUM(C39:E39)/SUM(B39:D39)-1</f>
        <v>1.1501259573799993E-2</v>
      </c>
      <c r="F42" s="132">
        <f t="shared" ref="F42" si="36">SUM(D39:F39)/SUM(C39:E39)-1</f>
        <v>1.2331531465721968E-2</v>
      </c>
      <c r="G42" s="132">
        <f t="shared" ref="G42:J42" si="37">SUM(E39:G39)/SUM(D39:F39)-1</f>
        <v>2.7857829010566659E-2</v>
      </c>
      <c r="H42" s="132">
        <f t="shared" si="37"/>
        <v>3.8743363608441994E-2</v>
      </c>
      <c r="I42" s="132">
        <f t="shared" si="37"/>
        <v>3.9032271690462084E-2</v>
      </c>
      <c r="J42" s="132">
        <f t="shared" si="37"/>
        <v>3.8994960982679627E-2</v>
      </c>
      <c r="K42" s="132">
        <f>SUM(I39:K39)/SUM(H39:J39)-1</f>
        <v>2.606892369092928E-2</v>
      </c>
    </row>
    <row r="43" spans="1:11">
      <c r="A43" s="130" t="s">
        <v>158</v>
      </c>
      <c r="B43" s="130"/>
      <c r="C43" s="130"/>
      <c r="D43" s="131"/>
      <c r="E43" s="131">
        <f t="shared" ref="E43:J43" si="38">E14</f>
        <v>0.39588960422832997</v>
      </c>
      <c r="F43" s="131">
        <f t="shared" si="38"/>
        <v>2.4695702420394205E-2</v>
      </c>
      <c r="G43" s="131">
        <f t="shared" si="38"/>
        <v>-2.3914672945140381E-2</v>
      </c>
      <c r="H43" s="131">
        <f t="shared" si="38"/>
        <v>-0.168123553209509</v>
      </c>
      <c r="I43" s="131">
        <f t="shared" si="38"/>
        <v>-6.2478272291963344E-2</v>
      </c>
      <c r="J43" s="131">
        <f t="shared" si="38"/>
        <v>-0.14984762003987484</v>
      </c>
      <c r="K43" s="131">
        <f>K14</f>
        <v>-0.24634070002575692</v>
      </c>
    </row>
    <row r="44" spans="1:11">
      <c r="A44" t="s">
        <v>159</v>
      </c>
      <c r="G44" s="132">
        <f t="shared" ref="G44:J44" si="39">SUM(C39:G39)/SUM(B39:F39)-1</f>
        <v>2.3485397715614642E-2</v>
      </c>
      <c r="H44" s="132">
        <f t="shared" si="39"/>
        <v>2.1952128988972586E-2</v>
      </c>
      <c r="I44" s="132">
        <f t="shared" si="39"/>
        <v>3.3066368139944791E-2</v>
      </c>
      <c r="J44" s="132">
        <f t="shared" si="39"/>
        <v>3.9715012001093841E-2</v>
      </c>
      <c r="K44" s="132">
        <f>SUM(G39:K39)/SUM(F39:J39)-1</f>
        <v>2.9645683672226975E-2</v>
      </c>
    </row>
    <row r="45" spans="1:11">
      <c r="A45" s="130" t="s">
        <v>160</v>
      </c>
      <c r="B45" s="130"/>
      <c r="C45" s="130"/>
      <c r="D45" s="130"/>
      <c r="E45" s="131"/>
      <c r="F45" s="131"/>
      <c r="G45" s="131">
        <f t="shared" ref="G45:J45" si="40">G15</f>
        <v>0.12074298549359663</v>
      </c>
      <c r="H45" s="131">
        <f t="shared" si="40"/>
        <v>-5.9921836590518529E-3</v>
      </c>
      <c r="I45" s="131">
        <f t="shared" si="40"/>
        <v>-6.1935998899475098E-2</v>
      </c>
      <c r="J45" s="131">
        <f t="shared" si="40"/>
        <v>-0.15553295212468776</v>
      </c>
      <c r="K45" s="131">
        <f>K15</f>
        <v>-0.1583390064501814</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zoomScale="80" zoomScaleNormal="80" workbookViewId="0">
      <pane xSplit="1" ySplit="1" topLeftCell="B2" activePane="bottomRight" state="frozen"/>
      <selection pane="topRight" activeCell="B1" sqref="B1"/>
      <selection pane="bottomLeft" activeCell="A2" sqref="A2"/>
      <selection pane="bottomRight" activeCell="R24" sqref="R24"/>
    </sheetView>
  </sheetViews>
  <sheetFormatPr defaultRowHeight="14.6" outlineLevelRow="1"/>
  <cols>
    <col min="1" max="1" width="14.69140625" bestFit="1" customWidth="1"/>
    <col min="2" max="2" width="9.921875" customWidth="1"/>
    <col min="3" max="3" width="9.921875" bestFit="1" customWidth="1"/>
    <col min="4" max="13" width="10.15234375" customWidth="1"/>
    <col min="14" max="14" width="11.07421875" bestFit="1" customWidth="1"/>
    <col min="15" max="18" width="10.15234375" bestFit="1" customWidth="1"/>
  </cols>
  <sheetData>
    <row r="1" spans="1:20">
      <c r="B1">
        <v>2004</v>
      </c>
      <c r="C1">
        <v>2005</v>
      </c>
      <c r="D1">
        <v>2006</v>
      </c>
      <c r="E1">
        <v>2007</v>
      </c>
      <c r="F1">
        <v>2008</v>
      </c>
      <c r="G1">
        <v>2009</v>
      </c>
      <c r="H1">
        <v>2010</v>
      </c>
      <c r="I1">
        <v>2011</v>
      </c>
      <c r="J1">
        <v>2012</v>
      </c>
      <c r="K1">
        <v>2013</v>
      </c>
      <c r="L1">
        <v>2014</v>
      </c>
      <c r="M1">
        <v>2015</v>
      </c>
      <c r="N1">
        <v>2016</v>
      </c>
      <c r="O1">
        <v>2017</v>
      </c>
      <c r="P1">
        <v>2018</v>
      </c>
      <c r="Q1">
        <v>2019</v>
      </c>
      <c r="R1">
        <v>2020</v>
      </c>
    </row>
    <row r="2" spans="1:20">
      <c r="A2" s="163" t="s">
        <v>37</v>
      </c>
      <c r="B2" s="163"/>
      <c r="C2" s="163"/>
      <c r="D2" s="164"/>
      <c r="E2" s="164"/>
      <c r="F2" s="164"/>
      <c r="G2" s="164"/>
      <c r="H2" s="164"/>
      <c r="I2" s="164"/>
      <c r="J2" s="164"/>
      <c r="K2" s="164"/>
      <c r="L2" s="164"/>
      <c r="M2" s="164"/>
    </row>
    <row r="3" spans="1:20">
      <c r="A3" t="s">
        <v>194</v>
      </c>
      <c r="D3" s="17"/>
      <c r="E3" s="17"/>
      <c r="F3" s="17"/>
      <c r="G3" s="17"/>
      <c r="H3" s="17">
        <v>319119</v>
      </c>
      <c r="I3" s="17">
        <v>363223</v>
      </c>
      <c r="J3" s="17">
        <v>401747</v>
      </c>
      <c r="K3" s="17">
        <v>410989</v>
      </c>
      <c r="L3" s="17">
        <v>427555</v>
      </c>
      <c r="M3" s="17">
        <v>425150</v>
      </c>
    </row>
    <row r="4" spans="1:20">
      <c r="A4" t="s">
        <v>195</v>
      </c>
      <c r="D4" s="17">
        <v>285362</v>
      </c>
      <c r="E4" s="17">
        <v>339741</v>
      </c>
      <c r="F4" s="17">
        <v>427783</v>
      </c>
      <c r="G4" s="17">
        <v>468924</v>
      </c>
      <c r="H4" s="17">
        <v>240473</v>
      </c>
      <c r="I4" s="17">
        <v>298163</v>
      </c>
      <c r="J4" s="17">
        <v>321788</v>
      </c>
      <c r="K4" s="17">
        <v>356283</v>
      </c>
      <c r="L4" s="17">
        <v>568440</v>
      </c>
      <c r="M4" s="17">
        <v>661599</v>
      </c>
      <c r="N4" s="165" t="s">
        <v>190</v>
      </c>
      <c r="O4" s="165"/>
      <c r="P4" s="165"/>
      <c r="Q4" s="165"/>
      <c r="R4" s="165"/>
      <c r="T4" t="s">
        <v>196</v>
      </c>
    </row>
    <row r="5" spans="1:20">
      <c r="A5" s="55" t="s">
        <v>197</v>
      </c>
      <c r="B5" s="166">
        <v>222042</v>
      </c>
      <c r="C5" s="166">
        <v>236936</v>
      </c>
      <c r="D5" s="166">
        <f>SUM(D3,D4)</f>
        <v>285362</v>
      </c>
      <c r="E5" s="166">
        <f t="shared" ref="E5:M5" si="0">SUM(E3,E4)</f>
        <v>339741</v>
      </c>
      <c r="F5" s="166">
        <f t="shared" si="0"/>
        <v>427783</v>
      </c>
      <c r="G5" s="166">
        <f t="shared" si="0"/>
        <v>468924</v>
      </c>
      <c r="H5" s="166">
        <f t="shared" si="0"/>
        <v>559592</v>
      </c>
      <c r="I5" s="166">
        <f t="shared" si="0"/>
        <v>661386</v>
      </c>
      <c r="J5" s="166">
        <f t="shared" si="0"/>
        <v>723535</v>
      </c>
      <c r="K5" s="166">
        <f t="shared" si="0"/>
        <v>767272</v>
      </c>
      <c r="L5" s="166">
        <f t="shared" si="0"/>
        <v>995995</v>
      </c>
      <c r="M5" s="166">
        <f t="shared" si="0"/>
        <v>1086749</v>
      </c>
      <c r="N5" s="167">
        <f t="shared" ref="N5:R8" si="1">M5*(1+N20)</f>
        <v>1336701.27</v>
      </c>
      <c r="O5" s="167">
        <f t="shared" si="1"/>
        <v>1604041.524</v>
      </c>
      <c r="P5" s="167">
        <f t="shared" si="1"/>
        <v>1924849.8287999998</v>
      </c>
      <c r="Q5" s="167">
        <f t="shared" si="1"/>
        <v>2117334.8116799998</v>
      </c>
      <c r="R5" s="167">
        <f t="shared" si="1"/>
        <v>2329068.2928479998</v>
      </c>
      <c r="T5" s="168">
        <f>(R5/B5)^(1/16)-1</f>
        <v>0.15823502349527763</v>
      </c>
    </row>
    <row r="6" spans="1:20">
      <c r="A6" t="s">
        <v>198</v>
      </c>
      <c r="B6" s="17">
        <v>165510</v>
      </c>
      <c r="C6" s="17">
        <v>158262</v>
      </c>
      <c r="D6" s="17">
        <v>166639</v>
      </c>
      <c r="E6" s="17">
        <v>203399</v>
      </c>
      <c r="F6" s="17">
        <v>204477</v>
      </c>
      <c r="G6" s="17">
        <v>177644</v>
      </c>
      <c r="H6" s="17">
        <v>198860</v>
      </c>
      <c r="I6" s="17">
        <v>221730</v>
      </c>
      <c r="J6" s="17">
        <v>208136</v>
      </c>
      <c r="K6" s="17">
        <v>222928</v>
      </c>
      <c r="L6" s="17">
        <v>248371</v>
      </c>
      <c r="M6" s="17">
        <v>286778</v>
      </c>
      <c r="N6" s="167">
        <f t="shared" si="1"/>
        <v>318323.58</v>
      </c>
      <c r="O6" s="167">
        <f t="shared" si="1"/>
        <v>350155.93800000002</v>
      </c>
      <c r="P6" s="167">
        <f t="shared" si="1"/>
        <v>385171.53180000006</v>
      </c>
      <c r="Q6" s="167">
        <f t="shared" si="1"/>
        <v>423688.68498000008</v>
      </c>
      <c r="R6" s="167">
        <f t="shared" si="1"/>
        <v>453346.89292860014</v>
      </c>
      <c r="T6" s="168">
        <f t="shared" ref="T6:T9" si="2">(R6/B6)^(1/16)-1</f>
        <v>6.5001943490447633E-2</v>
      </c>
    </row>
    <row r="7" spans="1:20">
      <c r="A7" t="s">
        <v>199</v>
      </c>
      <c r="B7" s="17">
        <v>203471</v>
      </c>
      <c r="C7" s="17">
        <v>403417</v>
      </c>
      <c r="D7" s="17">
        <v>1089093</v>
      </c>
      <c r="E7" s="17">
        <v>2342184</v>
      </c>
      <c r="F7" s="17">
        <v>2538411</v>
      </c>
      <c r="G7" s="17">
        <v>2054127</v>
      </c>
      <c r="H7" s="17">
        <v>1668939</v>
      </c>
      <c r="I7" s="17">
        <v>1590598</v>
      </c>
      <c r="J7" s="17">
        <v>1492440</v>
      </c>
      <c r="K7" s="17">
        <v>1302314</v>
      </c>
      <c r="L7" s="17">
        <v>1240377</v>
      </c>
      <c r="M7" s="17">
        <v>1048125</v>
      </c>
      <c r="N7" s="167">
        <f t="shared" si="1"/>
        <v>890906.25</v>
      </c>
      <c r="O7" s="167">
        <f t="shared" si="1"/>
        <v>757270.3125</v>
      </c>
      <c r="P7" s="167">
        <f t="shared" si="1"/>
        <v>643679.765625</v>
      </c>
      <c r="Q7" s="167">
        <f t="shared" si="1"/>
        <v>514943.8125</v>
      </c>
      <c r="R7" s="167">
        <f t="shared" si="1"/>
        <v>411955.05000000005</v>
      </c>
      <c r="T7" s="168">
        <f t="shared" si="2"/>
        <v>4.5073190849319156E-2</v>
      </c>
    </row>
    <row r="8" spans="1:20">
      <c r="A8" t="s">
        <v>200</v>
      </c>
      <c r="B8" s="17">
        <v>229158</v>
      </c>
      <c r="C8" s="17">
        <v>229158</v>
      </c>
      <c r="D8" s="17">
        <v>232906</v>
      </c>
      <c r="E8" s="17">
        <v>294995</v>
      </c>
      <c r="F8" s="17">
        <v>323406</v>
      </c>
      <c r="G8" s="17">
        <v>245745</v>
      </c>
      <c r="H8" s="17">
        <v>262520</v>
      </c>
      <c r="I8" s="17">
        <v>284855</v>
      </c>
      <c r="J8" s="17">
        <v>291564</v>
      </c>
      <c r="K8" s="17">
        <v>339337</v>
      </c>
      <c r="L8" s="17">
        <v>385915</v>
      </c>
      <c r="M8" s="17">
        <v>398618</v>
      </c>
      <c r="N8" s="167">
        <f t="shared" si="1"/>
        <v>426521.26</v>
      </c>
      <c r="O8" s="167">
        <f t="shared" si="1"/>
        <v>469173.38600000006</v>
      </c>
      <c r="P8" s="167">
        <f t="shared" si="1"/>
        <v>539549.39390000002</v>
      </c>
      <c r="Q8" s="167">
        <f t="shared" si="1"/>
        <v>620481.80298499996</v>
      </c>
      <c r="R8" s="167">
        <f t="shared" si="1"/>
        <v>682529.98328349995</v>
      </c>
      <c r="T8" s="168">
        <f t="shared" si="2"/>
        <v>7.059243302828988E-2</v>
      </c>
    </row>
    <row r="9" spans="1:20">
      <c r="A9" s="55" t="s">
        <v>8</v>
      </c>
      <c r="B9" s="166">
        <f t="shared" ref="B9:C9" si="3">SUM(B5,B6,B7,B8)</f>
        <v>820181</v>
      </c>
      <c r="C9" s="166">
        <f t="shared" si="3"/>
        <v>1027773</v>
      </c>
      <c r="D9" s="166">
        <f>SUM(D5,D6,D7,D8)</f>
        <v>1774000</v>
      </c>
      <c r="E9" s="166">
        <f t="shared" ref="E9:R9" si="4">SUM(E5,E6,E7,E8)</f>
        <v>3180319</v>
      </c>
      <c r="F9" s="166">
        <f t="shared" si="4"/>
        <v>3494077</v>
      </c>
      <c r="G9" s="166">
        <f t="shared" si="4"/>
        <v>2946440</v>
      </c>
      <c r="H9" s="166">
        <f t="shared" si="4"/>
        <v>2689911</v>
      </c>
      <c r="I9" s="166">
        <f t="shared" si="4"/>
        <v>2758569</v>
      </c>
      <c r="J9" s="166">
        <f t="shared" si="4"/>
        <v>2715675</v>
      </c>
      <c r="K9" s="166">
        <f t="shared" si="4"/>
        <v>2631851</v>
      </c>
      <c r="L9" s="166">
        <f t="shared" si="4"/>
        <v>2870658</v>
      </c>
      <c r="M9" s="166">
        <f t="shared" si="4"/>
        <v>2820270</v>
      </c>
      <c r="N9" s="166">
        <f t="shared" si="4"/>
        <v>2972452.3600000003</v>
      </c>
      <c r="O9" s="166">
        <f t="shared" si="4"/>
        <v>3180641.1605000002</v>
      </c>
      <c r="P9" s="166">
        <f t="shared" si="4"/>
        <v>3493250.5201249998</v>
      </c>
      <c r="Q9" s="166">
        <f t="shared" si="4"/>
        <v>3676449.1121449997</v>
      </c>
      <c r="R9" s="166">
        <f t="shared" si="4"/>
        <v>3876900.2190601006</v>
      </c>
      <c r="T9" s="168">
        <f t="shared" si="2"/>
        <v>0.10194757231634144</v>
      </c>
    </row>
    <row r="11" spans="1:20">
      <c r="N11" s="165" t="s">
        <v>191</v>
      </c>
      <c r="O11" s="165"/>
      <c r="P11" s="165"/>
      <c r="Q11" s="165"/>
      <c r="R11" s="165"/>
    </row>
    <row r="12" spans="1:20">
      <c r="A12" s="55" t="s">
        <v>197</v>
      </c>
      <c r="B12" s="3"/>
      <c r="C12" s="3"/>
      <c r="N12" s="167">
        <f>M5*(1+N27)</f>
        <v>1325833.78</v>
      </c>
      <c r="O12" s="167">
        <f>N12*(1+O27)</f>
        <v>1458417.1580000001</v>
      </c>
      <c r="P12" s="167">
        <f t="shared" ref="P12:R12" si="5">O12*(1+P27)</f>
        <v>1604258.8738000002</v>
      </c>
      <c r="Q12" s="167">
        <f t="shared" si="5"/>
        <v>1764684.7611800004</v>
      </c>
      <c r="R12" s="167">
        <f t="shared" si="5"/>
        <v>1941153.2372980006</v>
      </c>
      <c r="T12" s="168">
        <f>(R12/B5)^(1/16)-1</f>
        <v>0.14512143242851616</v>
      </c>
    </row>
    <row r="13" spans="1:20">
      <c r="A13" t="s">
        <v>198</v>
      </c>
      <c r="N13" s="167">
        <f t="shared" ref="N13:N15" si="6">M6*(1+N28)</f>
        <v>306852.46000000002</v>
      </c>
      <c r="O13" s="167">
        <f t="shared" ref="O13:R15" si="7">N13*(1+O28)</f>
        <v>328332.13220000005</v>
      </c>
      <c r="P13" s="167">
        <f t="shared" si="7"/>
        <v>351315.38145400007</v>
      </c>
      <c r="Q13" s="167">
        <f t="shared" si="7"/>
        <v>375907.4581557801</v>
      </c>
      <c r="R13" s="167">
        <f t="shared" si="7"/>
        <v>402220.98022668471</v>
      </c>
      <c r="T13" s="168">
        <f t="shared" ref="T13:T16" si="8">(R13/B6)^(1/16)-1</f>
        <v>5.7067036635137347E-2</v>
      </c>
    </row>
    <row r="14" spans="1:20">
      <c r="A14" t="s">
        <v>199</v>
      </c>
      <c r="N14" s="167">
        <f t="shared" si="6"/>
        <v>869943.75</v>
      </c>
      <c r="O14" s="167">
        <f t="shared" si="7"/>
        <v>695955</v>
      </c>
      <c r="P14" s="167">
        <f t="shared" si="7"/>
        <v>556764</v>
      </c>
      <c r="Q14" s="167">
        <f t="shared" si="7"/>
        <v>445411.2</v>
      </c>
      <c r="R14" s="167">
        <f t="shared" si="7"/>
        <v>356328.96000000002</v>
      </c>
      <c r="T14" s="168">
        <f t="shared" si="8"/>
        <v>3.5641124377308486E-2</v>
      </c>
    </row>
    <row r="15" spans="1:20">
      <c r="A15" s="15" t="s">
        <v>200</v>
      </c>
      <c r="B15" s="15"/>
      <c r="C15" s="15"/>
      <c r="D15" s="15"/>
      <c r="E15" s="15"/>
      <c r="F15" s="15"/>
      <c r="G15" s="15"/>
      <c r="H15" s="15"/>
      <c r="I15" s="15"/>
      <c r="J15" s="15"/>
      <c r="K15" s="15"/>
      <c r="L15" s="15"/>
      <c r="M15" s="15"/>
      <c r="N15" s="169">
        <f t="shared" si="6"/>
        <v>426521.26</v>
      </c>
      <c r="O15" s="169">
        <f t="shared" si="7"/>
        <v>469173.38600000006</v>
      </c>
      <c r="P15" s="169">
        <f t="shared" si="7"/>
        <v>516090.72460000013</v>
      </c>
      <c r="Q15" s="169">
        <f t="shared" si="7"/>
        <v>567699.79706000024</v>
      </c>
      <c r="R15" s="169">
        <f t="shared" si="7"/>
        <v>624469.77676600032</v>
      </c>
      <c r="T15" s="168">
        <f t="shared" si="8"/>
        <v>6.4660214309309128E-2</v>
      </c>
    </row>
    <row r="16" spans="1:20">
      <c r="A16" s="3" t="s">
        <v>8</v>
      </c>
      <c r="B16" s="18">
        <f t="shared" ref="B16:L16" si="9">B9</f>
        <v>820181</v>
      </c>
      <c r="C16" s="18">
        <f t="shared" si="9"/>
        <v>1027773</v>
      </c>
      <c r="D16" s="18">
        <f t="shared" si="9"/>
        <v>1774000</v>
      </c>
      <c r="E16" s="18">
        <f t="shared" si="9"/>
        <v>3180319</v>
      </c>
      <c r="F16" s="18">
        <f t="shared" si="9"/>
        <v>3494077</v>
      </c>
      <c r="G16" s="18">
        <f t="shared" si="9"/>
        <v>2946440</v>
      </c>
      <c r="H16" s="18">
        <f t="shared" si="9"/>
        <v>2689911</v>
      </c>
      <c r="I16" s="18">
        <f t="shared" si="9"/>
        <v>2758569</v>
      </c>
      <c r="J16" s="18">
        <f t="shared" si="9"/>
        <v>2715675</v>
      </c>
      <c r="K16" s="18">
        <f t="shared" si="9"/>
        <v>2631851</v>
      </c>
      <c r="L16" s="18">
        <f t="shared" si="9"/>
        <v>2870658</v>
      </c>
      <c r="M16" s="18">
        <f>M9</f>
        <v>2820270</v>
      </c>
      <c r="N16" s="166">
        <f>SUM(N12,N13,N14,N15)</f>
        <v>2929151.25</v>
      </c>
      <c r="O16" s="166">
        <f t="shared" ref="O16:R16" si="10">SUM(O12,O13,O14,O15)</f>
        <v>2951877.6762000001</v>
      </c>
      <c r="P16" s="166">
        <f t="shared" si="10"/>
        <v>3028428.9798540007</v>
      </c>
      <c r="Q16" s="166">
        <f t="shared" si="10"/>
        <v>3153703.2163957809</v>
      </c>
      <c r="R16" s="166">
        <f t="shared" si="10"/>
        <v>3324172.9542906857</v>
      </c>
      <c r="T16" s="168">
        <f t="shared" si="8"/>
        <v>9.1404824453680922E-2</v>
      </c>
    </row>
    <row r="18" spans="1:18">
      <c r="A18" s="163" t="s">
        <v>201</v>
      </c>
      <c r="B18" s="163"/>
      <c r="C18" s="163"/>
      <c r="D18" s="164"/>
      <c r="E18" s="164"/>
      <c r="F18" s="164"/>
      <c r="G18" s="164"/>
      <c r="H18" s="164"/>
      <c r="I18" s="164"/>
      <c r="J18" s="164"/>
      <c r="K18" s="164"/>
      <c r="L18" s="164"/>
      <c r="M18" s="164"/>
    </row>
    <row r="19" spans="1:18">
      <c r="A19" s="170" t="s">
        <v>202</v>
      </c>
      <c r="B19" s="170"/>
      <c r="C19" s="170"/>
      <c r="D19" s="171"/>
      <c r="E19" s="171"/>
      <c r="F19" s="171"/>
      <c r="G19" s="171"/>
      <c r="H19" s="171"/>
      <c r="I19" s="172"/>
      <c r="J19" s="172"/>
      <c r="K19" s="172"/>
      <c r="L19" s="172"/>
      <c r="M19" s="172"/>
      <c r="N19" t="s">
        <v>190</v>
      </c>
    </row>
    <row r="20" spans="1:18">
      <c r="A20" s="55" t="s">
        <v>197</v>
      </c>
      <c r="B20" s="173"/>
      <c r="C20" s="173">
        <f t="shared" ref="C20:M24" si="11">C5/B5-1</f>
        <v>6.7077399771214408E-2</v>
      </c>
      <c r="D20" s="173">
        <f t="shared" si="11"/>
        <v>0.20438430631056481</v>
      </c>
      <c r="E20" s="173">
        <f t="shared" si="11"/>
        <v>0.19056146228299498</v>
      </c>
      <c r="F20" s="173">
        <f t="shared" si="11"/>
        <v>0.25914446593140061</v>
      </c>
      <c r="G20" s="173">
        <f t="shared" si="11"/>
        <v>9.6172592178744853E-2</v>
      </c>
      <c r="H20" s="173">
        <f t="shared" si="11"/>
        <v>0.19335329392396217</v>
      </c>
      <c r="I20" s="173">
        <f t="shared" si="11"/>
        <v>0.18190753263091675</v>
      </c>
      <c r="J20" s="173">
        <f t="shared" si="11"/>
        <v>9.3967819095051919E-2</v>
      </c>
      <c r="K20" s="173">
        <f t="shared" si="11"/>
        <v>6.0449045312251704E-2</v>
      </c>
      <c r="L20" s="173">
        <f t="shared" si="11"/>
        <v>0.29809897924073869</v>
      </c>
      <c r="M20" s="173">
        <f t="shared" si="11"/>
        <v>9.1118931319936314E-2</v>
      </c>
      <c r="N20" s="174">
        <v>0.23</v>
      </c>
      <c r="O20" s="174">
        <v>0.2</v>
      </c>
      <c r="P20" s="174">
        <v>0.2</v>
      </c>
      <c r="Q20" s="174">
        <v>0.1</v>
      </c>
      <c r="R20" s="174">
        <v>0.1</v>
      </c>
    </row>
    <row r="21" spans="1:18">
      <c r="A21" t="s">
        <v>198</v>
      </c>
      <c r="B21" s="20"/>
      <c r="C21" s="20">
        <f t="shared" si="11"/>
        <v>-4.3791915896320477E-2</v>
      </c>
      <c r="D21" s="20">
        <f t="shared" si="11"/>
        <v>5.2931215326484038E-2</v>
      </c>
      <c r="E21" s="20">
        <f t="shared" si="11"/>
        <v>0.22059661903876049</v>
      </c>
      <c r="F21" s="20">
        <f t="shared" si="11"/>
        <v>5.2999277282581581E-3</v>
      </c>
      <c r="G21" s="20">
        <f t="shared" si="11"/>
        <v>-0.13122747301652504</v>
      </c>
      <c r="H21" s="20">
        <f t="shared" si="11"/>
        <v>0.11942987097791091</v>
      </c>
      <c r="I21" s="20">
        <f t="shared" si="11"/>
        <v>0.11500553152971937</v>
      </c>
      <c r="J21" s="20">
        <f t="shared" si="11"/>
        <v>-6.130879898976227E-2</v>
      </c>
      <c r="K21" s="20">
        <f t="shared" si="11"/>
        <v>7.1068916477687649E-2</v>
      </c>
      <c r="L21" s="20">
        <f t="shared" si="11"/>
        <v>0.1141310198808585</v>
      </c>
      <c r="M21" s="20">
        <f t="shared" si="11"/>
        <v>0.15463560560612954</v>
      </c>
      <c r="N21" s="174">
        <v>0.11</v>
      </c>
      <c r="O21" s="174">
        <v>0.1</v>
      </c>
      <c r="P21" s="174">
        <v>0.1</v>
      </c>
      <c r="Q21" s="174">
        <v>0.1</v>
      </c>
      <c r="R21" s="174">
        <v>7.0000000000000007E-2</v>
      </c>
    </row>
    <row r="22" spans="1:18">
      <c r="A22" t="s">
        <v>199</v>
      </c>
      <c r="B22" s="20"/>
      <c r="C22" s="20">
        <f t="shared" si="11"/>
        <v>0.98267566385381699</v>
      </c>
      <c r="D22" s="20">
        <f t="shared" si="11"/>
        <v>1.6996705642052765</v>
      </c>
      <c r="E22" s="20">
        <f t="shared" si="11"/>
        <v>1.1505821816869632</v>
      </c>
      <c r="F22" s="20">
        <f t="shared" si="11"/>
        <v>8.377949810945684E-2</v>
      </c>
      <c r="G22" s="20">
        <f t="shared" si="11"/>
        <v>-0.19078234375757119</v>
      </c>
      <c r="H22" s="20">
        <f t="shared" si="11"/>
        <v>-0.18751907744749963</v>
      </c>
      <c r="I22" s="20">
        <f t="shared" si="11"/>
        <v>-4.6940601184345287E-2</v>
      </c>
      <c r="J22" s="20">
        <f t="shared" si="11"/>
        <v>-6.1711381505572094E-2</v>
      </c>
      <c r="K22" s="20">
        <f t="shared" si="11"/>
        <v>-0.12739272600573559</v>
      </c>
      <c r="L22" s="20">
        <f t="shared" si="11"/>
        <v>-4.7559190794232431E-2</v>
      </c>
      <c r="M22" s="20">
        <f t="shared" si="11"/>
        <v>-0.15499481206117172</v>
      </c>
      <c r="N22" s="174">
        <v>-0.15</v>
      </c>
      <c r="O22" s="174">
        <v>-0.15</v>
      </c>
      <c r="P22" s="174">
        <v>-0.15</v>
      </c>
      <c r="Q22" s="174">
        <v>-0.2</v>
      </c>
      <c r="R22" s="174">
        <v>-0.2</v>
      </c>
    </row>
    <row r="23" spans="1:18">
      <c r="A23" t="s">
        <v>200</v>
      </c>
      <c r="B23" s="20"/>
      <c r="C23" s="20">
        <f t="shared" si="11"/>
        <v>0</v>
      </c>
      <c r="D23" s="20">
        <f t="shared" si="11"/>
        <v>1.6355527627226696E-2</v>
      </c>
      <c r="E23" s="20">
        <f t="shared" si="11"/>
        <v>0.26658394373695815</v>
      </c>
      <c r="F23" s="20">
        <f t="shared" si="11"/>
        <v>9.6310106950965313E-2</v>
      </c>
      <c r="G23" s="20">
        <f t="shared" si="11"/>
        <v>-0.24013469137863863</v>
      </c>
      <c r="H23" s="20">
        <f t="shared" si="11"/>
        <v>6.826181611019555E-2</v>
      </c>
      <c r="I23" s="20">
        <f t="shared" si="11"/>
        <v>8.5079232058509868E-2</v>
      </c>
      <c r="J23" s="20">
        <f t="shared" si="11"/>
        <v>2.3552333643432677E-2</v>
      </c>
      <c r="K23" s="20">
        <f t="shared" si="11"/>
        <v>0.16385081834520032</v>
      </c>
      <c r="L23" s="20">
        <f t="shared" si="11"/>
        <v>0.13726177811438189</v>
      </c>
      <c r="M23" s="20">
        <f t="shared" si="11"/>
        <v>3.2916574893435024E-2</v>
      </c>
      <c r="N23" s="175">
        <v>7.0000000000000007E-2</v>
      </c>
      <c r="O23" s="175">
        <v>0.1</v>
      </c>
      <c r="P23" s="175">
        <v>0.15</v>
      </c>
      <c r="Q23" s="175">
        <v>0.15</v>
      </c>
      <c r="R23" s="175">
        <v>0.1</v>
      </c>
    </row>
    <row r="24" spans="1:18">
      <c r="A24" s="55" t="s">
        <v>8</v>
      </c>
      <c r="B24" s="173"/>
      <c r="C24" s="173">
        <f t="shared" si="11"/>
        <v>0.25310510728729385</v>
      </c>
      <c r="D24" s="173">
        <f t="shared" si="11"/>
        <v>0.72606207791020005</v>
      </c>
      <c r="E24" s="173">
        <f t="shared" si="11"/>
        <v>0.79273900789176999</v>
      </c>
      <c r="F24" s="173">
        <f t="shared" si="11"/>
        <v>9.8656141097795524E-2</v>
      </c>
      <c r="G24" s="173">
        <f t="shared" si="11"/>
        <v>-0.15673295122002173</v>
      </c>
      <c r="H24" s="173">
        <f t="shared" si="11"/>
        <v>-8.706405017580543E-2</v>
      </c>
      <c r="I24" s="173">
        <f t="shared" si="11"/>
        <v>2.5524264557451826E-2</v>
      </c>
      <c r="J24" s="173">
        <f t="shared" si="11"/>
        <v>-1.5549366356252148E-2</v>
      </c>
      <c r="K24" s="173">
        <f t="shared" si="11"/>
        <v>-3.0866727425041707E-2</v>
      </c>
      <c r="L24" s="173">
        <f t="shared" si="11"/>
        <v>9.0737279580036967E-2</v>
      </c>
      <c r="M24" s="173">
        <f t="shared" si="11"/>
        <v>-1.7552770131447182E-2</v>
      </c>
      <c r="N24" s="168">
        <f>N9/M9-1</f>
        <v>5.396020948348923E-2</v>
      </c>
      <c r="O24" s="168">
        <f>O9/N9-1</f>
        <v>7.0039406956214467E-2</v>
      </c>
      <c r="P24" s="168">
        <f>P9/O9-1</f>
        <v>9.8285013571243862E-2</v>
      </c>
      <c r="Q24" s="168">
        <f>Q9/P9-1</f>
        <v>5.2443588275324915E-2</v>
      </c>
      <c r="R24" s="168">
        <f>R9/Q9-1</f>
        <v>5.4523019576938836E-2</v>
      </c>
    </row>
    <row r="25" spans="1:18">
      <c r="A25" s="3"/>
      <c r="B25" s="3"/>
      <c r="C25" s="3"/>
      <c r="D25" s="3"/>
      <c r="E25" s="176"/>
      <c r="F25" s="176"/>
      <c r="G25" s="176"/>
      <c r="H25" s="176"/>
      <c r="I25" s="176"/>
      <c r="J25" s="176"/>
      <c r="K25" s="176"/>
      <c r="L25" s="176"/>
      <c r="M25" s="176"/>
      <c r="N25" s="168"/>
      <c r="O25" s="168"/>
      <c r="P25" s="168"/>
      <c r="Q25" s="168"/>
      <c r="R25" s="168"/>
    </row>
    <row r="26" spans="1:18">
      <c r="A26" s="170" t="s">
        <v>202</v>
      </c>
      <c r="B26" s="170"/>
      <c r="C26" s="170"/>
      <c r="D26" s="3"/>
      <c r="E26" s="176"/>
      <c r="F26" s="176"/>
      <c r="G26" s="176"/>
      <c r="H26" s="176"/>
      <c r="I26" s="176"/>
      <c r="J26" s="176"/>
      <c r="K26" s="176"/>
      <c r="L26" s="176"/>
      <c r="M26" s="176"/>
      <c r="N26" s="168" t="s">
        <v>191</v>
      </c>
      <c r="O26" s="168"/>
      <c r="P26" s="168"/>
      <c r="Q26" s="168"/>
      <c r="R26" s="168"/>
    </row>
    <row r="27" spans="1:18">
      <c r="A27" s="55" t="s">
        <v>197</v>
      </c>
      <c r="B27" s="3"/>
      <c r="C27" s="3"/>
      <c r="D27" s="3"/>
      <c r="E27" s="176"/>
      <c r="F27" s="176"/>
      <c r="G27" s="176"/>
      <c r="H27" s="176"/>
      <c r="I27" s="176"/>
      <c r="J27" s="176"/>
      <c r="K27" s="176"/>
      <c r="L27" s="176"/>
      <c r="M27" s="176"/>
      <c r="N27" s="174">
        <v>0.22</v>
      </c>
      <c r="O27" s="174">
        <v>0.1</v>
      </c>
      <c r="P27" s="174">
        <v>0.1</v>
      </c>
      <c r="Q27" s="174">
        <v>0.1</v>
      </c>
      <c r="R27" s="174">
        <v>0.1</v>
      </c>
    </row>
    <row r="28" spans="1:18">
      <c r="A28" t="s">
        <v>198</v>
      </c>
      <c r="D28" s="3"/>
      <c r="E28" s="176"/>
      <c r="F28" s="176"/>
      <c r="G28" s="176"/>
      <c r="H28" s="176"/>
      <c r="I28" s="176"/>
      <c r="J28" s="176"/>
      <c r="K28" s="176"/>
      <c r="L28" s="176"/>
      <c r="M28" s="176"/>
      <c r="N28" s="174">
        <v>7.0000000000000007E-2</v>
      </c>
      <c r="O28" s="174">
        <v>7.0000000000000007E-2</v>
      </c>
      <c r="P28" s="174">
        <v>7.0000000000000007E-2</v>
      </c>
      <c r="Q28" s="174">
        <v>7.0000000000000007E-2</v>
      </c>
      <c r="R28" s="174">
        <v>7.0000000000000007E-2</v>
      </c>
    </row>
    <row r="29" spans="1:18">
      <c r="A29" t="s">
        <v>199</v>
      </c>
      <c r="D29" s="3"/>
      <c r="E29" s="176"/>
      <c r="F29" s="176"/>
      <c r="G29" s="176"/>
      <c r="H29" s="176"/>
      <c r="I29" s="176"/>
      <c r="J29" s="176"/>
      <c r="K29" s="176"/>
      <c r="L29" s="176"/>
      <c r="M29" s="176"/>
      <c r="N29" s="174">
        <v>-0.17</v>
      </c>
      <c r="O29" s="174">
        <v>-0.2</v>
      </c>
      <c r="P29" s="174">
        <v>-0.2</v>
      </c>
      <c r="Q29" s="174">
        <v>-0.2</v>
      </c>
      <c r="R29" s="174">
        <v>-0.2</v>
      </c>
    </row>
    <row r="30" spans="1:18">
      <c r="A30" t="s">
        <v>200</v>
      </c>
      <c r="D30" s="15"/>
      <c r="E30" s="177"/>
      <c r="F30" s="177"/>
      <c r="G30" s="177"/>
      <c r="H30" s="177"/>
      <c r="I30" s="177"/>
      <c r="J30" s="177"/>
      <c r="K30" s="177"/>
      <c r="L30" s="177"/>
      <c r="M30" s="177"/>
      <c r="N30" s="175">
        <v>7.0000000000000007E-2</v>
      </c>
      <c r="O30" s="175">
        <v>0.1</v>
      </c>
      <c r="P30" s="175">
        <v>0.1</v>
      </c>
      <c r="Q30" s="175">
        <v>0.1</v>
      </c>
      <c r="R30" s="175">
        <v>0.1</v>
      </c>
    </row>
    <row r="31" spans="1:18">
      <c r="A31" s="55" t="s">
        <v>8</v>
      </c>
      <c r="B31" s="3"/>
      <c r="C31" s="3"/>
      <c r="D31" s="3"/>
      <c r="E31" s="176"/>
      <c r="F31" s="176"/>
      <c r="G31" s="176"/>
      <c r="H31" s="176"/>
      <c r="I31" s="176"/>
      <c r="J31" s="176"/>
      <c r="K31" s="176"/>
      <c r="L31" s="176"/>
      <c r="M31" s="176"/>
      <c r="N31" s="168">
        <f>N16/M16-1</f>
        <v>3.8606675956557313E-2</v>
      </c>
      <c r="O31" s="168">
        <f t="shared" ref="O31:R31" si="12">O16/N16-1</f>
        <v>7.7587069633227035E-3</v>
      </c>
      <c r="P31" s="168">
        <f t="shared" si="12"/>
        <v>2.5933088037898067E-2</v>
      </c>
      <c r="Q31" s="168">
        <f t="shared" si="12"/>
        <v>4.1366080358872903E-2</v>
      </c>
      <c r="R31" s="168">
        <f t="shared" si="12"/>
        <v>5.4053830115861956E-2</v>
      </c>
    </row>
    <row r="33" spans="1:18">
      <c r="A33" s="170" t="s">
        <v>139</v>
      </c>
      <c r="B33" s="170"/>
      <c r="C33" s="170"/>
    </row>
    <row r="34" spans="1:18">
      <c r="A34" s="55" t="s">
        <v>197</v>
      </c>
      <c r="B34" s="55"/>
      <c r="C34" s="55"/>
      <c r="D34" s="55"/>
      <c r="E34" s="173">
        <f t="shared" ref="E34:E38" si="13">SUM(C5:E5)/SUM(B5:D5)-1</f>
        <v>0.15812531907461636</v>
      </c>
      <c r="F34" s="173">
        <f t="shared" ref="F34:F38" si="14">SUM(D5:F5)/SUM(C5:E5)-1</f>
        <v>0.2213902155238916</v>
      </c>
      <c r="G34" s="173">
        <f t="shared" ref="G34:M38" si="15">SUM(E5:G5)/SUM(D5:F5)-1</f>
        <v>0.17434176159622217</v>
      </c>
      <c r="H34" s="173">
        <f t="shared" si="15"/>
        <v>0.17780852894743648</v>
      </c>
      <c r="I34" s="173">
        <f t="shared" si="15"/>
        <v>0.16040867981094542</v>
      </c>
      <c r="J34" s="173">
        <f t="shared" si="15"/>
        <v>0.15066613330240441</v>
      </c>
      <c r="K34" s="173">
        <f t="shared" si="15"/>
        <v>0.1068030915710001</v>
      </c>
      <c r="L34" s="173">
        <f t="shared" si="15"/>
        <v>0.15547351004301202</v>
      </c>
      <c r="M34" s="173">
        <f t="shared" si="15"/>
        <v>0.14605666233178205</v>
      </c>
    </row>
    <row r="35" spans="1:18">
      <c r="A35" t="s">
        <v>198</v>
      </c>
      <c r="E35" s="20">
        <f t="shared" si="13"/>
        <v>7.7259686263154714E-2</v>
      </c>
      <c r="F35" s="20">
        <f t="shared" si="14"/>
        <v>8.7478705281090363E-2</v>
      </c>
      <c r="G35" s="20">
        <f t="shared" si="15"/>
        <v>1.9155287503372476E-2</v>
      </c>
      <c r="H35" s="20">
        <f t="shared" si="15"/>
        <v>-7.7520836179806318E-3</v>
      </c>
      <c r="I35" s="20">
        <f t="shared" si="15"/>
        <v>2.969632397617139E-2</v>
      </c>
      <c r="J35" s="20">
        <f t="shared" si="15"/>
        <v>5.0970021764058959E-2</v>
      </c>
      <c r="K35" s="20">
        <f t="shared" si="15"/>
        <v>3.8280586455785137E-2</v>
      </c>
      <c r="L35" s="20">
        <f t="shared" si="15"/>
        <v>4.0810730490782765E-2</v>
      </c>
      <c r="M35" s="20">
        <f t="shared" si="15"/>
        <v>0.1157461714512793</v>
      </c>
    </row>
    <row r="36" spans="1:18">
      <c r="A36" t="s">
        <v>199</v>
      </c>
      <c r="E36" s="20">
        <f t="shared" si="13"/>
        <v>1.26104773579421</v>
      </c>
      <c r="F36" s="20">
        <f t="shared" si="14"/>
        <v>0.55675733187576371</v>
      </c>
      <c r="G36" s="20">
        <f t="shared" si="15"/>
        <v>0.16165568451818579</v>
      </c>
      <c r="H36" s="20">
        <f t="shared" si="15"/>
        <v>-9.7083199586082913E-2</v>
      </c>
      <c r="I36" s="20">
        <f t="shared" si="15"/>
        <v>-0.15137211236262627</v>
      </c>
      <c r="J36" s="20">
        <f t="shared" si="15"/>
        <v>-0.10570615680630169</v>
      </c>
      <c r="K36" s="20">
        <f t="shared" si="15"/>
        <v>-7.7152099010580177E-2</v>
      </c>
      <c r="L36" s="20">
        <f t="shared" si="15"/>
        <v>-7.9861548172187824E-2</v>
      </c>
      <c r="M36" s="20">
        <f t="shared" si="15"/>
        <v>-0.11011166675877437</v>
      </c>
    </row>
    <row r="37" spans="1:18">
      <c r="A37" t="s">
        <v>200</v>
      </c>
      <c r="E37" s="20">
        <f t="shared" si="13"/>
        <v>9.5247257755106229E-2</v>
      </c>
      <c r="F37" s="20">
        <f t="shared" si="14"/>
        <v>0.12449227867312862</v>
      </c>
      <c r="G37" s="20">
        <f t="shared" si="15"/>
        <v>1.5081515833888393E-2</v>
      </c>
      <c r="H37" s="20">
        <f t="shared" si="15"/>
        <v>-3.7580455154568759E-2</v>
      </c>
      <c r="I37" s="20">
        <f t="shared" si="15"/>
        <v>-4.6353666293522333E-2</v>
      </c>
      <c r="J37" s="20">
        <f t="shared" si="15"/>
        <v>5.7770576961872155E-2</v>
      </c>
      <c r="K37" s="20">
        <f t="shared" si="15"/>
        <v>9.1564464162471992E-2</v>
      </c>
      <c r="L37" s="20">
        <f t="shared" si="15"/>
        <v>0.11035690729845071</v>
      </c>
      <c r="M37" s="20">
        <f t="shared" si="15"/>
        <v>0.10528355179304816</v>
      </c>
    </row>
    <row r="38" spans="1:18">
      <c r="A38" s="55" t="s">
        <v>8</v>
      </c>
      <c r="B38" s="55"/>
      <c r="C38" s="55"/>
      <c r="D38" s="55"/>
      <c r="E38" s="173">
        <f t="shared" si="13"/>
        <v>0.65162009235898632</v>
      </c>
      <c r="F38" s="173">
        <f t="shared" si="14"/>
        <v>0.41228118858753771</v>
      </c>
      <c r="G38" s="173">
        <f t="shared" si="15"/>
        <v>0.1387766387844509</v>
      </c>
      <c r="H38" s="173">
        <f t="shared" si="15"/>
        <v>-5.0973532861385396E-2</v>
      </c>
      <c r="I38" s="173">
        <f t="shared" si="15"/>
        <v>-8.0555697936613657E-2</v>
      </c>
      <c r="J38" s="173">
        <f t="shared" si="15"/>
        <v>-2.7488647896585117E-2</v>
      </c>
      <c r="K38" s="173">
        <f t="shared" si="15"/>
        <v>-7.1115749272275819E-3</v>
      </c>
      <c r="L38" s="173">
        <f t="shared" si="15"/>
        <v>1.3827743198173703E-2</v>
      </c>
      <c r="M38" s="173">
        <f t="shared" si="15"/>
        <v>1.272726432019522E-2</v>
      </c>
    </row>
    <row r="39" spans="1:18">
      <c r="A39" s="3"/>
      <c r="B39" s="3"/>
      <c r="C39" s="3"/>
      <c r="D39" s="3"/>
      <c r="E39" s="3"/>
      <c r="F39" s="3"/>
      <c r="G39" s="3"/>
      <c r="H39" s="176"/>
      <c r="I39" s="176"/>
      <c r="J39" s="176"/>
      <c r="K39" s="176"/>
      <c r="L39" s="176"/>
      <c r="M39" s="176"/>
    </row>
    <row r="40" spans="1:18">
      <c r="A40" s="170" t="s">
        <v>133</v>
      </c>
      <c r="B40" s="170"/>
      <c r="C40" s="170"/>
    </row>
    <row r="41" spans="1:18">
      <c r="A41" s="55" t="s">
        <v>197</v>
      </c>
      <c r="B41" s="55"/>
      <c r="C41" s="55"/>
      <c r="D41" s="55"/>
      <c r="E41" s="55"/>
      <c r="F41" s="55"/>
      <c r="G41" s="173">
        <f t="shared" ref="G41:R45" si="16">SUM(C5:G5)/SUM(B5:F5)-1</f>
        <v>0.16329643407078942</v>
      </c>
      <c r="H41" s="173">
        <f t="shared" si="16"/>
        <v>0.18345798654268441</v>
      </c>
      <c r="I41" s="173">
        <f t="shared" si="16"/>
        <v>0.18065899811761499</v>
      </c>
      <c r="J41" s="173">
        <f t="shared" si="16"/>
        <v>0.15617723585572874</v>
      </c>
      <c r="K41" s="173">
        <f t="shared" si="16"/>
        <v>0.11948705133710158</v>
      </c>
      <c r="L41" s="173">
        <f t="shared" si="16"/>
        <v>0.16570865175028593</v>
      </c>
      <c r="M41" s="173">
        <f t="shared" si="16"/>
        <v>0.1421759111921419</v>
      </c>
      <c r="N41" s="173">
        <f t="shared" si="16"/>
        <v>0.15946288457183644</v>
      </c>
      <c r="O41" s="173">
        <f t="shared" si="16"/>
        <v>0.1793200177065446</v>
      </c>
      <c r="P41" s="173">
        <f t="shared" si="16"/>
        <v>0.19990088863646083</v>
      </c>
      <c r="Q41" s="173">
        <f t="shared" si="16"/>
        <v>0.16138248224769081</v>
      </c>
      <c r="R41" s="173">
        <f t="shared" si="16"/>
        <v>0.15394908370053551</v>
      </c>
    </row>
    <row r="42" spans="1:18">
      <c r="A42" t="s">
        <v>198</v>
      </c>
      <c r="G42" s="20">
        <f t="shared" si="16"/>
        <v>1.3507932320071525E-2</v>
      </c>
      <c r="H42" s="20">
        <f t="shared" si="16"/>
        <v>4.4592556630393965E-2</v>
      </c>
      <c r="I42" s="20">
        <f t="shared" si="16"/>
        <v>5.792839049482712E-2</v>
      </c>
      <c r="J42" s="20">
        <f t="shared" si="16"/>
        <v>4.7082326982139655E-3</v>
      </c>
      <c r="K42" s="20">
        <f t="shared" si="16"/>
        <v>1.8253009604816572E-2</v>
      </c>
      <c r="L42" s="20">
        <f t="shared" si="16"/>
        <v>6.8713822430433114E-2</v>
      </c>
      <c r="M42" s="20">
        <f t="shared" si="16"/>
        <v>7.9923638099134164E-2</v>
      </c>
      <c r="N42" s="20">
        <f t="shared" si="16"/>
        <v>8.1311628588240481E-2</v>
      </c>
      <c r="O42" s="20">
        <f t="shared" si="16"/>
        <v>0.11056122512291555</v>
      </c>
      <c r="P42" s="20">
        <f t="shared" si="16"/>
        <v>0.11373088255028385</v>
      </c>
      <c r="Q42" s="20">
        <f t="shared" si="16"/>
        <v>0.11034597147832992</v>
      </c>
      <c r="R42" s="20">
        <f t="shared" si="16"/>
        <v>9.4420508135401038E-2</v>
      </c>
    </row>
    <row r="43" spans="1:18">
      <c r="A43" t="s">
        <v>199</v>
      </c>
      <c r="G43" s="20">
        <f t="shared" si="16"/>
        <v>0.28140114247900416</v>
      </c>
      <c r="H43" s="20">
        <f t="shared" si="16"/>
        <v>0.15017054235601912</v>
      </c>
      <c r="I43" s="20">
        <f t="shared" si="16"/>
        <v>5.1740196852205322E-2</v>
      </c>
      <c r="J43" s="20">
        <f t="shared" si="16"/>
        <v>-8.3355151168907904E-2</v>
      </c>
      <c r="K43" s="20">
        <f t="shared" si="16"/>
        <v>-0.13228048753734145</v>
      </c>
      <c r="L43" s="20">
        <f t="shared" si="16"/>
        <v>-0.10035866429185081</v>
      </c>
      <c r="M43" s="20">
        <f t="shared" si="16"/>
        <v>-8.5105175451439363E-2</v>
      </c>
      <c r="N43" s="20">
        <f t="shared" si="16"/>
        <v>-0.10484073370499269</v>
      </c>
      <c r="O43" s="20">
        <f t="shared" si="16"/>
        <v>-0.12305820577604831</v>
      </c>
      <c r="P43" s="20">
        <f t="shared" si="16"/>
        <v>-0.12571772655098135</v>
      </c>
      <c r="Q43" s="20">
        <f t="shared" si="16"/>
        <v>-0.15837913445452223</v>
      </c>
      <c r="R43" s="20">
        <f t="shared" si="16"/>
        <v>-0.16502783498847862</v>
      </c>
    </row>
    <row r="44" spans="1:18">
      <c r="A44" t="s">
        <v>200</v>
      </c>
      <c r="G44" s="20">
        <f t="shared" si="16"/>
        <v>1.2665477011323034E-2</v>
      </c>
      <c r="H44" s="20">
        <f t="shared" si="16"/>
        <v>2.5155895371019588E-2</v>
      </c>
      <c r="I44" s="20">
        <f t="shared" si="16"/>
        <v>3.8209818972441356E-2</v>
      </c>
      <c r="J44" s="20">
        <f t="shared" si="16"/>
        <v>-2.4307112681993814E-3</v>
      </c>
      <c r="K44" s="20">
        <f t="shared" si="16"/>
        <v>1.1313907491708575E-2</v>
      </c>
      <c r="L44" s="20">
        <f t="shared" si="16"/>
        <v>9.8432537160617617E-2</v>
      </c>
      <c r="M44" s="20">
        <f t="shared" si="16"/>
        <v>8.7008555860505599E-2</v>
      </c>
      <c r="N44" s="20">
        <f t="shared" si="16"/>
        <v>8.3318929899564242E-2</v>
      </c>
      <c r="O44" s="20">
        <f t="shared" si="16"/>
        <v>9.6424375693034081E-2</v>
      </c>
      <c r="P44" s="20">
        <f t="shared" si="16"/>
        <v>9.9136412541458219E-2</v>
      </c>
      <c r="Q44" s="20">
        <f t="shared" si="16"/>
        <v>0.10567133489927749</v>
      </c>
      <c r="R44" s="20">
        <f t="shared" si="16"/>
        <v>0.11567734655702133</v>
      </c>
    </row>
    <row r="45" spans="1:18">
      <c r="A45" s="55" t="s">
        <v>133</v>
      </c>
      <c r="B45" s="55"/>
      <c r="C45" s="55"/>
      <c r="D45" s="55"/>
      <c r="E45" s="55"/>
      <c r="F45" s="55"/>
      <c r="G45" s="173">
        <f t="shared" si="16"/>
        <v>0.20650609196462821</v>
      </c>
      <c r="H45" s="173">
        <f t="shared" si="16"/>
        <v>0.13379942973331937</v>
      </c>
      <c r="I45" s="173">
        <f>SUM(E9:I9)/SUM(D9:H9)-1</f>
        <v>6.9903208059044264E-2</v>
      </c>
      <c r="J45" s="173">
        <f>SUM(F9:J9)/SUM(E9:I9)-1</f>
        <v>-3.083378170581863E-2</v>
      </c>
      <c r="K45" s="173">
        <f>SUM(G9:K9)/SUM(F9:J9)-1</f>
        <v>-5.9037683283814979E-2</v>
      </c>
      <c r="L45" s="173">
        <f>SUM(H9:L9)/SUM(G9:K9)-1</f>
        <v>-5.5144477191323427E-3</v>
      </c>
      <c r="M45" s="173">
        <f>SUM(I9:M9)/SUM(H9:L9)-1</f>
        <v>9.5384652757981581E-3</v>
      </c>
    </row>
    <row r="46" spans="1:18">
      <c r="A46" s="178" t="s">
        <v>203</v>
      </c>
      <c r="B46" s="178"/>
      <c r="C46" s="178"/>
      <c r="D46" s="3"/>
      <c r="E46" s="3"/>
      <c r="F46" s="3"/>
      <c r="G46" s="3"/>
      <c r="H46" s="176"/>
      <c r="I46" s="176"/>
      <c r="J46" s="176"/>
      <c r="K46" s="176"/>
      <c r="L46" s="176"/>
      <c r="M46" s="176">
        <f>M45</f>
        <v>9.5384652757981581E-3</v>
      </c>
      <c r="N46" s="173">
        <f>SUM(J9:N9)/SUM(I9:M9)-1</f>
        <v>1.5502138396087384E-2</v>
      </c>
      <c r="O46" s="173">
        <f>SUM(K9:O9)/SUM(J9:N9)-1</f>
        <v>3.3186015847443073E-2</v>
      </c>
      <c r="P46" s="173">
        <f>SUM(L9:P9)/SUM(K9:O9)-1</f>
        <v>5.9505879103669113E-2</v>
      </c>
      <c r="Q46" s="173">
        <f>SUM(M9:Q9)/SUM(L9:P9)-1</f>
        <v>5.2538098692560098E-2</v>
      </c>
      <c r="R46" s="173">
        <f>SUM(N9:R9)/SUM(M9:Q9)-1</f>
        <v>6.5454134017854715E-2</v>
      </c>
    </row>
    <row r="47" spans="1:18">
      <c r="A47" s="178" t="s">
        <v>204</v>
      </c>
      <c r="B47" s="178"/>
      <c r="C47" s="178"/>
      <c r="D47" s="3"/>
      <c r="E47" s="3"/>
      <c r="F47" s="3"/>
      <c r="G47" s="3"/>
      <c r="H47" s="176"/>
      <c r="I47" s="176"/>
      <c r="J47" s="176"/>
      <c r="K47" s="176"/>
      <c r="L47" s="176"/>
      <c r="M47" s="176">
        <f t="shared" ref="M47:R47" si="17">SUM(I16:M16)/SUM(H16:L16)-1</f>
        <v>9.5384652757981581E-3</v>
      </c>
      <c r="N47" s="176">
        <f t="shared" si="17"/>
        <v>1.2363699763347391E-2</v>
      </c>
      <c r="O47" s="176">
        <f t="shared" si="17"/>
        <v>1.6910749693473726E-2</v>
      </c>
      <c r="P47" s="176">
        <f t="shared" si="17"/>
        <v>2.7920539471846917E-2</v>
      </c>
      <c r="Q47" s="176">
        <f t="shared" si="17"/>
        <v>1.938614624414936E-2</v>
      </c>
      <c r="R47" s="176">
        <f t="shared" si="17"/>
        <v>3.3856638979610887E-2</v>
      </c>
    </row>
    <row r="49" spans="1:13">
      <c r="A49" s="163" t="s">
        <v>205</v>
      </c>
      <c r="B49" s="163"/>
      <c r="C49" s="163"/>
      <c r="D49" s="163"/>
      <c r="E49" s="163"/>
      <c r="F49" s="163"/>
      <c r="G49" s="163"/>
      <c r="H49" s="163"/>
      <c r="I49" s="163"/>
      <c r="J49" s="163"/>
      <c r="K49" s="163"/>
      <c r="L49" s="163"/>
      <c r="M49" s="163"/>
    </row>
    <row r="50" spans="1:13">
      <c r="A50" s="10" t="s">
        <v>194</v>
      </c>
      <c r="B50" s="10"/>
      <c r="C50" s="10"/>
    </row>
    <row r="51" spans="1:13" hidden="1" outlineLevel="1">
      <c r="A51" t="s">
        <v>206</v>
      </c>
      <c r="D51" s="17"/>
      <c r="E51" s="17"/>
      <c r="F51" s="17"/>
      <c r="G51" s="17"/>
      <c r="H51" s="17">
        <v>104396</v>
      </c>
      <c r="I51" s="17">
        <v>124373</v>
      </c>
      <c r="J51" s="17">
        <v>141183</v>
      </c>
      <c r="K51" s="17">
        <v>148460</v>
      </c>
      <c r="L51" s="17">
        <v>161005</v>
      </c>
      <c r="M51" s="17">
        <v>165261</v>
      </c>
    </row>
    <row r="52" spans="1:13" hidden="1" outlineLevel="1">
      <c r="A52" t="s">
        <v>207</v>
      </c>
      <c r="D52" s="17"/>
      <c r="E52" s="17"/>
      <c r="F52" s="17"/>
      <c r="G52" s="17"/>
      <c r="H52" s="17">
        <v>11731</v>
      </c>
      <c r="I52" s="17">
        <v>16739</v>
      </c>
      <c r="J52" s="17">
        <v>20812</v>
      </c>
      <c r="K52" s="17">
        <v>19805</v>
      </c>
      <c r="L52" s="17">
        <v>28650</v>
      </c>
      <c r="M52" s="17">
        <v>24655</v>
      </c>
    </row>
    <row r="53" spans="1:13" hidden="1" outlineLevel="1">
      <c r="A53" t="s">
        <v>208</v>
      </c>
      <c r="D53" s="17"/>
      <c r="E53" s="17"/>
      <c r="F53" s="17"/>
      <c r="G53" s="17"/>
      <c r="H53" s="17">
        <v>31987</v>
      </c>
      <c r="I53" s="17">
        <v>43181</v>
      </c>
      <c r="J53" s="17">
        <v>54535</v>
      </c>
      <c r="K53" s="17">
        <v>59058</v>
      </c>
      <c r="L53" s="17">
        <v>57098</v>
      </c>
      <c r="M53" s="17">
        <v>58013</v>
      </c>
    </row>
    <row r="54" spans="1:13" hidden="1" outlineLevel="1">
      <c r="A54" t="s">
        <v>209</v>
      </c>
      <c r="D54" s="17"/>
      <c r="E54" s="17"/>
      <c r="F54" s="17"/>
      <c r="G54" s="17"/>
      <c r="H54" s="17">
        <v>13328</v>
      </c>
      <c r="I54" s="17">
        <v>17419</v>
      </c>
      <c r="J54" s="17">
        <v>20606</v>
      </c>
      <c r="K54" s="17">
        <v>24469</v>
      </c>
      <c r="L54" s="17">
        <v>29747</v>
      </c>
      <c r="M54" s="17">
        <v>37021</v>
      </c>
    </row>
    <row r="55" spans="1:13" collapsed="1">
      <c r="A55" s="55" t="s">
        <v>8</v>
      </c>
      <c r="B55" s="55"/>
      <c r="C55" s="55"/>
      <c r="D55" s="166">
        <f>D51+D52+D53+D54</f>
        <v>0</v>
      </c>
      <c r="E55" s="166">
        <f t="shared" ref="E55:M55" si="18">E51+E52+E53+E54</f>
        <v>0</v>
      </c>
      <c r="F55" s="166">
        <f t="shared" si="18"/>
        <v>0</v>
      </c>
      <c r="G55" s="166">
        <f t="shared" si="18"/>
        <v>0</v>
      </c>
      <c r="H55" s="166">
        <f t="shared" si="18"/>
        <v>161442</v>
      </c>
      <c r="I55" s="166">
        <f t="shared" si="18"/>
        <v>201712</v>
      </c>
      <c r="J55" s="166">
        <f t="shared" si="18"/>
        <v>237136</v>
      </c>
      <c r="K55" s="166">
        <f t="shared" si="18"/>
        <v>251792</v>
      </c>
      <c r="L55" s="166">
        <f t="shared" si="18"/>
        <v>276500</v>
      </c>
      <c r="M55" s="166">
        <f t="shared" si="18"/>
        <v>284950</v>
      </c>
    </row>
    <row r="57" spans="1:13">
      <c r="A57" s="10" t="s">
        <v>195</v>
      </c>
      <c r="B57" s="10"/>
      <c r="C57" s="10"/>
    </row>
    <row r="58" spans="1:13" hidden="1" outlineLevel="1">
      <c r="A58" t="s">
        <v>206</v>
      </c>
      <c r="D58" s="17">
        <v>121724</v>
      </c>
      <c r="E58" s="17">
        <v>155086</v>
      </c>
      <c r="F58" s="17">
        <v>181037</v>
      </c>
      <c r="G58" s="17">
        <v>162082</v>
      </c>
      <c r="H58" s="17">
        <v>90740</v>
      </c>
      <c r="I58" s="17">
        <v>116404</v>
      </c>
      <c r="J58" s="17">
        <v>117173</v>
      </c>
      <c r="K58" s="17">
        <v>133358</v>
      </c>
      <c r="L58" s="17">
        <v>210153</v>
      </c>
      <c r="M58" s="17">
        <v>295460</v>
      </c>
    </row>
    <row r="59" spans="1:13" hidden="1" outlineLevel="1">
      <c r="A59" t="s">
        <v>207</v>
      </c>
      <c r="D59" s="17"/>
      <c r="E59" s="17">
        <v>17170</v>
      </c>
      <c r="F59" s="17">
        <v>27932</v>
      </c>
      <c r="G59" s="17">
        <v>23262</v>
      </c>
      <c r="H59" s="17">
        <v>12754</v>
      </c>
      <c r="I59" s="17">
        <v>18831</v>
      </c>
      <c r="J59" s="17">
        <v>25322</v>
      </c>
      <c r="K59" s="17">
        <v>24153</v>
      </c>
      <c r="L59" s="17">
        <v>52606</v>
      </c>
      <c r="M59" s="17">
        <v>79737</v>
      </c>
    </row>
    <row r="60" spans="1:13" hidden="1" outlineLevel="1">
      <c r="A60" t="s">
        <v>208</v>
      </c>
      <c r="D60" s="17">
        <v>30176</v>
      </c>
      <c r="E60" s="17">
        <v>23302</v>
      </c>
      <c r="F60" s="17">
        <v>25419</v>
      </c>
      <c r="G60" s="17">
        <v>23776</v>
      </c>
      <c r="H60" s="17">
        <v>26326</v>
      </c>
      <c r="I60" s="17">
        <v>38495</v>
      </c>
      <c r="J60" s="17">
        <v>43943</v>
      </c>
      <c r="K60" s="17">
        <v>50765</v>
      </c>
      <c r="L60" s="17">
        <v>75747</v>
      </c>
      <c r="M60" s="17">
        <v>97809</v>
      </c>
    </row>
    <row r="61" spans="1:13" hidden="1" outlineLevel="1">
      <c r="A61" t="s">
        <v>209</v>
      </c>
      <c r="D61" s="17">
        <v>16697</v>
      </c>
      <c r="E61" s="17">
        <v>23949</v>
      </c>
      <c r="F61" s="17">
        <v>32800</v>
      </c>
      <c r="G61" s="17">
        <v>47799</v>
      </c>
      <c r="H61" s="17">
        <v>17305</v>
      </c>
      <c r="I61" s="17">
        <v>22332</v>
      </c>
      <c r="J61" s="17">
        <v>23543</v>
      </c>
      <c r="K61" s="17">
        <v>27757</v>
      </c>
      <c r="L61" s="17">
        <v>39252</v>
      </c>
      <c r="M61" s="17">
        <v>54019</v>
      </c>
    </row>
    <row r="62" spans="1:13" collapsed="1">
      <c r="A62" s="55" t="s">
        <v>8</v>
      </c>
      <c r="B62" s="55"/>
      <c r="C62" s="55"/>
      <c r="D62" s="166">
        <f>D58+D59+D60+D61</f>
        <v>168597</v>
      </c>
      <c r="E62" s="166">
        <f t="shared" ref="E62:M62" si="19">E58+E59+E60+E61</f>
        <v>219507</v>
      </c>
      <c r="F62" s="166">
        <f t="shared" si="19"/>
        <v>267188</v>
      </c>
      <c r="G62" s="166">
        <f t="shared" si="19"/>
        <v>256919</v>
      </c>
      <c r="H62" s="166">
        <f t="shared" si="19"/>
        <v>147125</v>
      </c>
      <c r="I62" s="166">
        <f t="shared" si="19"/>
        <v>196062</v>
      </c>
      <c r="J62" s="166">
        <f t="shared" si="19"/>
        <v>209981</v>
      </c>
      <c r="K62" s="166">
        <f t="shared" si="19"/>
        <v>236033</v>
      </c>
      <c r="L62" s="166">
        <f t="shared" si="19"/>
        <v>377758</v>
      </c>
      <c r="M62" s="166">
        <f t="shared" si="19"/>
        <v>527025</v>
      </c>
    </row>
    <row r="64" spans="1:13">
      <c r="A64" s="10" t="s">
        <v>198</v>
      </c>
      <c r="B64" s="10"/>
      <c r="C64" s="10"/>
    </row>
    <row r="65" spans="1:13" hidden="1" outlineLevel="1">
      <c r="A65" t="s">
        <v>206</v>
      </c>
      <c r="D65" s="17">
        <v>73687</v>
      </c>
      <c r="E65" s="17">
        <v>93230</v>
      </c>
      <c r="F65" s="17">
        <v>93052</v>
      </c>
      <c r="G65" s="17">
        <v>72429</v>
      </c>
      <c r="H65" s="17">
        <v>74212</v>
      </c>
      <c r="I65" s="17">
        <v>92077</v>
      </c>
      <c r="J65" s="17">
        <v>82935</v>
      </c>
      <c r="K65" s="17">
        <v>107837</v>
      </c>
      <c r="L65" s="17">
        <v>118661</v>
      </c>
      <c r="M65" s="17">
        <v>128285</v>
      </c>
    </row>
    <row r="66" spans="1:13" hidden="1" outlineLevel="1">
      <c r="A66" t="s">
        <v>207</v>
      </c>
      <c r="E66" s="17">
        <v>11387</v>
      </c>
      <c r="F66" s="17">
        <v>14532</v>
      </c>
      <c r="G66" s="17">
        <v>9682</v>
      </c>
      <c r="H66" s="17">
        <v>9834</v>
      </c>
      <c r="I66" s="17">
        <v>11310</v>
      </c>
      <c r="J66" s="17">
        <v>14804</v>
      </c>
      <c r="K66" s="17">
        <v>11435</v>
      </c>
      <c r="L66" s="17">
        <v>12353</v>
      </c>
      <c r="M66" s="17">
        <v>16106</v>
      </c>
    </row>
    <row r="67" spans="1:13" hidden="1" outlineLevel="1">
      <c r="A67" t="s">
        <v>208</v>
      </c>
      <c r="D67" s="17">
        <v>19307</v>
      </c>
      <c r="E67" s="17">
        <v>16879</v>
      </c>
      <c r="F67" s="17">
        <v>19374</v>
      </c>
      <c r="G67" s="17">
        <v>21448</v>
      </c>
      <c r="H67" s="17">
        <v>23497</v>
      </c>
      <c r="I67" s="17">
        <v>30990</v>
      </c>
      <c r="J67" s="17">
        <v>33540</v>
      </c>
      <c r="K67" s="17">
        <v>38578</v>
      </c>
      <c r="L67" s="17">
        <v>42975</v>
      </c>
      <c r="M67" s="17">
        <v>60834</v>
      </c>
    </row>
    <row r="68" spans="1:13" hidden="1" outlineLevel="1">
      <c r="A68" t="s">
        <v>209</v>
      </c>
      <c r="D68" s="17">
        <v>13121</v>
      </c>
      <c r="E68" s="17">
        <v>14527</v>
      </c>
      <c r="F68" s="17">
        <v>17536</v>
      </c>
      <c r="G68" s="17">
        <v>18177</v>
      </c>
      <c r="H68" s="17">
        <v>23854</v>
      </c>
      <c r="I68" s="17">
        <v>29708</v>
      </c>
      <c r="J68" s="17">
        <v>42857</v>
      </c>
      <c r="K68" s="17">
        <v>46585</v>
      </c>
      <c r="L68" s="17">
        <v>48150</v>
      </c>
      <c r="M68" s="17">
        <v>52942</v>
      </c>
    </row>
    <row r="69" spans="1:13" collapsed="1">
      <c r="A69" s="55" t="s">
        <v>8</v>
      </c>
      <c r="B69" s="55"/>
      <c r="C69" s="55"/>
      <c r="D69" s="166">
        <f>D65+D66+D67+D68</f>
        <v>106115</v>
      </c>
      <c r="E69" s="166">
        <f t="shared" ref="E69:M69" si="20">E65+E66+E67+E68</f>
        <v>136023</v>
      </c>
      <c r="F69" s="166">
        <f t="shared" si="20"/>
        <v>144494</v>
      </c>
      <c r="G69" s="166">
        <f t="shared" si="20"/>
        <v>121736</v>
      </c>
      <c r="H69" s="166">
        <f t="shared" si="20"/>
        <v>131397</v>
      </c>
      <c r="I69" s="166">
        <f t="shared" si="20"/>
        <v>164085</v>
      </c>
      <c r="J69" s="166">
        <f t="shared" si="20"/>
        <v>174136</v>
      </c>
      <c r="K69" s="166">
        <f t="shared" si="20"/>
        <v>204435</v>
      </c>
      <c r="L69" s="166">
        <f t="shared" si="20"/>
        <v>222139</v>
      </c>
      <c r="M69" s="166">
        <f t="shared" si="20"/>
        <v>258167</v>
      </c>
    </row>
    <row r="71" spans="1:13">
      <c r="A71" s="10" t="s">
        <v>199</v>
      </c>
      <c r="B71" s="10"/>
      <c r="C71" s="10"/>
    </row>
    <row r="72" spans="1:13" hidden="1" outlineLevel="1">
      <c r="A72" t="s">
        <v>206</v>
      </c>
      <c r="D72" s="17">
        <v>613902</v>
      </c>
      <c r="E72" s="17">
        <v>1368979</v>
      </c>
      <c r="F72" s="17">
        <v>1560816</v>
      </c>
      <c r="G72" s="17">
        <v>1192227</v>
      </c>
      <c r="H72" s="17">
        <v>995986</v>
      </c>
      <c r="I72" s="17">
        <v>993581</v>
      </c>
      <c r="J72" s="17">
        <v>849527</v>
      </c>
      <c r="K72" s="17">
        <v>737231</v>
      </c>
      <c r="L72" s="17">
        <v>670925</v>
      </c>
      <c r="M72" s="17">
        <v>588656</v>
      </c>
    </row>
    <row r="73" spans="1:13" hidden="1" outlineLevel="1">
      <c r="A73" t="s">
        <v>207</v>
      </c>
      <c r="D73" s="17"/>
      <c r="E73" s="17">
        <v>172910</v>
      </c>
      <c r="F73" s="17">
        <v>160926</v>
      </c>
      <c r="G73" s="17">
        <v>118713</v>
      </c>
      <c r="H73" s="17">
        <v>106950</v>
      </c>
      <c r="I73" s="17">
        <v>93456</v>
      </c>
      <c r="J73" s="17">
        <v>72817</v>
      </c>
      <c r="K73" s="17">
        <v>52478</v>
      </c>
      <c r="L73" s="17">
        <v>46245</v>
      </c>
      <c r="M73" s="17">
        <v>40710</v>
      </c>
    </row>
    <row r="74" spans="1:13" hidden="1" outlineLevel="1">
      <c r="A74" t="s">
        <v>208</v>
      </c>
      <c r="D74" s="17">
        <v>145113</v>
      </c>
      <c r="E74" s="17">
        <v>59390</v>
      </c>
      <c r="F74" s="17">
        <v>85610</v>
      </c>
      <c r="G74" s="17">
        <v>110907</v>
      </c>
      <c r="H74" s="17">
        <v>188799</v>
      </c>
      <c r="I74" s="17">
        <v>212545</v>
      </c>
      <c r="J74" s="17">
        <v>220669</v>
      </c>
      <c r="K74" s="17">
        <v>187449</v>
      </c>
      <c r="L74" s="17">
        <v>172754</v>
      </c>
      <c r="M74" s="17">
        <v>153270</v>
      </c>
    </row>
    <row r="75" spans="1:13" hidden="1" outlineLevel="1">
      <c r="A75" t="s">
        <v>209</v>
      </c>
      <c r="D75" s="17">
        <v>37125</v>
      </c>
      <c r="E75" s="17">
        <v>132155</v>
      </c>
      <c r="F75" s="17">
        <v>206954</v>
      </c>
      <c r="G75" s="17">
        <v>172473</v>
      </c>
      <c r="H75" s="17">
        <v>131290</v>
      </c>
      <c r="I75" s="17">
        <v>130179</v>
      </c>
      <c r="J75" s="17">
        <v>128661</v>
      </c>
      <c r="K75" s="17">
        <v>136639</v>
      </c>
      <c r="L75" s="17">
        <v>134774</v>
      </c>
      <c r="M75" s="17">
        <v>130550</v>
      </c>
    </row>
    <row r="76" spans="1:13" collapsed="1">
      <c r="A76" s="55" t="s">
        <v>8</v>
      </c>
      <c r="B76" s="55"/>
      <c r="C76" s="55"/>
      <c r="D76" s="166">
        <f>D72+D73+D74+D75</f>
        <v>796140</v>
      </c>
      <c r="E76" s="166">
        <f t="shared" ref="E76:M76" si="21">E72+E73+E74+E75</f>
        <v>1733434</v>
      </c>
      <c r="F76" s="166">
        <f t="shared" si="21"/>
        <v>2014306</v>
      </c>
      <c r="G76" s="166">
        <f t="shared" si="21"/>
        <v>1594320</v>
      </c>
      <c r="H76" s="166">
        <f t="shared" si="21"/>
        <v>1423025</v>
      </c>
      <c r="I76" s="166">
        <f t="shared" si="21"/>
        <v>1429761</v>
      </c>
      <c r="J76" s="166">
        <f t="shared" si="21"/>
        <v>1271674</v>
      </c>
      <c r="K76" s="166">
        <f t="shared" si="21"/>
        <v>1113797</v>
      </c>
      <c r="L76" s="166">
        <f t="shared" si="21"/>
        <v>1024698</v>
      </c>
      <c r="M76" s="166">
        <f t="shared" si="21"/>
        <v>913186</v>
      </c>
    </row>
    <row r="78" spans="1:13">
      <c r="A78" s="10" t="s">
        <v>200</v>
      </c>
      <c r="B78" s="10"/>
      <c r="C78" s="10"/>
    </row>
    <row r="79" spans="1:13" hidden="1" outlineLevel="1">
      <c r="A79" t="s">
        <v>206</v>
      </c>
      <c r="D79" s="17">
        <v>82301</v>
      </c>
      <c r="E79" s="17">
        <v>99769</v>
      </c>
      <c r="F79" s="17">
        <v>105657</v>
      </c>
      <c r="G79" s="17">
        <v>75591</v>
      </c>
      <c r="H79" s="17">
        <v>78203</v>
      </c>
      <c r="I79" s="17">
        <v>93542</v>
      </c>
      <c r="J79" s="17">
        <v>86377</v>
      </c>
      <c r="K79" s="17">
        <v>97665</v>
      </c>
      <c r="L79" s="17">
        <v>105502</v>
      </c>
      <c r="M79" s="17">
        <v>103904</v>
      </c>
    </row>
    <row r="80" spans="1:13" hidden="1" outlineLevel="1">
      <c r="A80" t="s">
        <v>207</v>
      </c>
      <c r="D80" s="17"/>
      <c r="E80" s="17">
        <v>5481</v>
      </c>
      <c r="F80" s="17">
        <v>4787</v>
      </c>
      <c r="G80" s="17">
        <v>3864</v>
      </c>
      <c r="H80" s="17">
        <v>3344</v>
      </c>
      <c r="I80" s="17">
        <v>4688</v>
      </c>
      <c r="J80" s="17">
        <v>5002</v>
      </c>
      <c r="K80" s="17">
        <v>5034</v>
      </c>
      <c r="L80" s="17">
        <v>6779</v>
      </c>
      <c r="M80" s="17">
        <v>5958</v>
      </c>
    </row>
    <row r="81" spans="1:18" hidden="1" outlineLevel="1">
      <c r="A81" t="s">
        <v>208</v>
      </c>
      <c r="D81" s="17">
        <v>19917</v>
      </c>
      <c r="E81" s="17">
        <v>59835</v>
      </c>
      <c r="F81" s="17">
        <v>75706</v>
      </c>
      <c r="G81" s="17">
        <v>25753</v>
      </c>
      <c r="H81" s="17">
        <v>17215</v>
      </c>
      <c r="I81" s="17">
        <v>16006</v>
      </c>
      <c r="J81" s="17">
        <v>17103</v>
      </c>
      <c r="K81" s="17">
        <v>19590</v>
      </c>
      <c r="L81" s="17">
        <v>23458</v>
      </c>
      <c r="M81" s="17">
        <v>24988</v>
      </c>
    </row>
    <row r="82" spans="1:18" hidden="1" outlineLevel="1">
      <c r="A82" t="s">
        <v>209</v>
      </c>
      <c r="D82" s="17">
        <v>46371</v>
      </c>
      <c r="E82" s="17">
        <v>18919</v>
      </c>
      <c r="F82" s="17">
        <v>19922</v>
      </c>
      <c r="G82" s="17">
        <v>82247</v>
      </c>
      <c r="H82" s="17">
        <v>91484</v>
      </c>
      <c r="I82" s="17">
        <v>98946</v>
      </c>
      <c r="J82" s="17">
        <v>110106</v>
      </c>
      <c r="K82" s="17">
        <v>129473</v>
      </c>
      <c r="L82" s="17">
        <v>143198</v>
      </c>
      <c r="M82" s="17">
        <v>152511</v>
      </c>
    </row>
    <row r="83" spans="1:18" collapsed="1">
      <c r="A83" s="55" t="s">
        <v>8</v>
      </c>
      <c r="B83" s="55"/>
      <c r="C83" s="55"/>
      <c r="D83" s="166">
        <f>D79+D80+D81+D82</f>
        <v>148589</v>
      </c>
      <c r="E83" s="166">
        <f t="shared" ref="E83:M83" si="22">E79+E80+E81+E82</f>
        <v>184004</v>
      </c>
      <c r="F83" s="166">
        <f t="shared" si="22"/>
        <v>206072</v>
      </c>
      <c r="G83" s="166">
        <f t="shared" si="22"/>
        <v>187455</v>
      </c>
      <c r="H83" s="166">
        <f t="shared" si="22"/>
        <v>190246</v>
      </c>
      <c r="I83" s="166">
        <f t="shared" si="22"/>
        <v>213182</v>
      </c>
      <c r="J83" s="166">
        <f t="shared" si="22"/>
        <v>218588</v>
      </c>
      <c r="K83" s="166">
        <f t="shared" si="22"/>
        <v>251762</v>
      </c>
      <c r="L83" s="166">
        <f t="shared" si="22"/>
        <v>278937</v>
      </c>
      <c r="M83" s="166">
        <f t="shared" si="22"/>
        <v>287361</v>
      </c>
    </row>
    <row r="85" spans="1:18">
      <c r="A85" s="163" t="s">
        <v>210</v>
      </c>
      <c r="B85" s="163"/>
      <c r="C85" s="163"/>
      <c r="D85" s="163"/>
      <c r="E85" s="163"/>
      <c r="F85" s="163"/>
      <c r="G85" s="163"/>
      <c r="H85" s="163"/>
      <c r="I85" s="163"/>
      <c r="J85" s="163"/>
      <c r="K85" s="163"/>
      <c r="L85" s="163"/>
      <c r="M85" s="163"/>
    </row>
    <row r="86" spans="1:18">
      <c r="A86" t="s">
        <v>194</v>
      </c>
      <c r="D86" s="18">
        <f t="shared" ref="D86:M86" si="23">D3-D55</f>
        <v>0</v>
      </c>
      <c r="E86" s="18">
        <f t="shared" si="23"/>
        <v>0</v>
      </c>
      <c r="F86" s="18">
        <f t="shared" si="23"/>
        <v>0</v>
      </c>
      <c r="G86" s="18">
        <f t="shared" si="23"/>
        <v>0</v>
      </c>
      <c r="H86" s="18">
        <f t="shared" si="23"/>
        <v>157677</v>
      </c>
      <c r="I86" s="18">
        <f t="shared" si="23"/>
        <v>161511</v>
      </c>
      <c r="J86" s="18">
        <f t="shared" si="23"/>
        <v>164611</v>
      </c>
      <c r="K86" s="18">
        <f t="shared" si="23"/>
        <v>159197</v>
      </c>
      <c r="L86" s="18">
        <f t="shared" si="23"/>
        <v>151055</v>
      </c>
      <c r="M86" s="18">
        <f t="shared" si="23"/>
        <v>140200</v>
      </c>
    </row>
    <row r="87" spans="1:18">
      <c r="A87" t="s">
        <v>195</v>
      </c>
      <c r="D87" s="18">
        <f t="shared" ref="D87:M87" si="24">D4-D62</f>
        <v>116765</v>
      </c>
      <c r="E87" s="18">
        <f t="shared" si="24"/>
        <v>120234</v>
      </c>
      <c r="F87" s="18">
        <f t="shared" si="24"/>
        <v>160595</v>
      </c>
      <c r="G87" s="18">
        <f t="shared" si="24"/>
        <v>212005</v>
      </c>
      <c r="H87" s="18">
        <f t="shared" si="24"/>
        <v>93348</v>
      </c>
      <c r="I87" s="18">
        <f t="shared" si="24"/>
        <v>102101</v>
      </c>
      <c r="J87" s="18">
        <f t="shared" si="24"/>
        <v>111807</v>
      </c>
      <c r="K87" s="18">
        <f t="shared" si="24"/>
        <v>120250</v>
      </c>
      <c r="L87" s="18">
        <f t="shared" si="24"/>
        <v>190682</v>
      </c>
      <c r="M87" s="18">
        <f t="shared" si="24"/>
        <v>134574</v>
      </c>
    </row>
    <row r="88" spans="1:18">
      <c r="A88" s="55" t="s">
        <v>197</v>
      </c>
      <c r="B88" s="55"/>
      <c r="C88" s="55"/>
      <c r="D88" s="179">
        <f>SUM(D86,D87)</f>
        <v>116765</v>
      </c>
      <c r="E88" s="179">
        <f t="shared" ref="E88:M88" si="25">SUM(E86,E87)</f>
        <v>120234</v>
      </c>
      <c r="F88" s="179">
        <f t="shared" si="25"/>
        <v>160595</v>
      </c>
      <c r="G88" s="179">
        <f t="shared" si="25"/>
        <v>212005</v>
      </c>
      <c r="H88" s="179">
        <f t="shared" si="25"/>
        <v>251025</v>
      </c>
      <c r="I88" s="179">
        <f t="shared" si="25"/>
        <v>263612</v>
      </c>
      <c r="J88" s="179">
        <f t="shared" si="25"/>
        <v>276418</v>
      </c>
      <c r="K88" s="179">
        <f t="shared" si="25"/>
        <v>279447</v>
      </c>
      <c r="L88" s="179">
        <f t="shared" si="25"/>
        <v>341737</v>
      </c>
      <c r="M88" s="179">
        <f t="shared" si="25"/>
        <v>274774</v>
      </c>
      <c r="N88" s="180">
        <f>N97*N5</f>
        <v>334175.3175</v>
      </c>
      <c r="O88" s="180">
        <f t="shared" ref="O88:R88" si="26">O97*O5</f>
        <v>320808.30480000004</v>
      </c>
      <c r="P88" s="180">
        <f t="shared" si="26"/>
        <v>288727.47431999998</v>
      </c>
      <c r="Q88" s="180">
        <f t="shared" si="26"/>
        <v>211733.481168</v>
      </c>
      <c r="R88" s="180">
        <f t="shared" si="26"/>
        <v>232906.82928479998</v>
      </c>
    </row>
    <row r="89" spans="1:18">
      <c r="A89" t="s">
        <v>198</v>
      </c>
      <c r="D89" s="18">
        <f t="shared" ref="D89:M89" si="27">D6-D69</f>
        <v>60524</v>
      </c>
      <c r="E89" s="18">
        <f t="shared" si="27"/>
        <v>67376</v>
      </c>
      <c r="F89" s="18">
        <f t="shared" si="27"/>
        <v>59983</v>
      </c>
      <c r="G89" s="18">
        <f t="shared" si="27"/>
        <v>55908</v>
      </c>
      <c r="H89" s="18">
        <f t="shared" si="27"/>
        <v>67463</v>
      </c>
      <c r="I89" s="18">
        <f t="shared" si="27"/>
        <v>57645</v>
      </c>
      <c r="J89" s="18">
        <f t="shared" si="27"/>
        <v>34000</v>
      </c>
      <c r="K89" s="18">
        <f t="shared" si="27"/>
        <v>18493</v>
      </c>
      <c r="L89" s="18">
        <f t="shared" si="27"/>
        <v>26232</v>
      </c>
      <c r="M89" s="18">
        <f t="shared" si="27"/>
        <v>28611</v>
      </c>
      <c r="N89" s="180">
        <f t="shared" ref="N89:R91" si="28">N98*N6</f>
        <v>47748.537000000004</v>
      </c>
      <c r="O89" s="180">
        <f t="shared" si="28"/>
        <v>52523.390700000004</v>
      </c>
      <c r="P89" s="180">
        <f t="shared" si="28"/>
        <v>57775.729770000005</v>
      </c>
      <c r="Q89" s="180">
        <f t="shared" si="28"/>
        <v>63553.302747000009</v>
      </c>
      <c r="R89" s="180">
        <f t="shared" si="28"/>
        <v>68002.03393929002</v>
      </c>
    </row>
    <row r="90" spans="1:18">
      <c r="A90" t="s">
        <v>199</v>
      </c>
      <c r="D90" s="18">
        <f t="shared" ref="D90:M90" si="29">D7-D76</f>
        <v>292953</v>
      </c>
      <c r="E90" s="18">
        <f t="shared" si="29"/>
        <v>608750</v>
      </c>
      <c r="F90" s="18">
        <f t="shared" si="29"/>
        <v>524105</v>
      </c>
      <c r="G90" s="18">
        <f t="shared" si="29"/>
        <v>459807</v>
      </c>
      <c r="H90" s="18">
        <f t="shared" si="29"/>
        <v>245914</v>
      </c>
      <c r="I90" s="18">
        <f t="shared" si="29"/>
        <v>160837</v>
      </c>
      <c r="J90" s="18">
        <f t="shared" si="29"/>
        <v>220766</v>
      </c>
      <c r="K90" s="18">
        <f t="shared" si="29"/>
        <v>188517</v>
      </c>
      <c r="L90" s="18">
        <f t="shared" si="29"/>
        <v>215679</v>
      </c>
      <c r="M90" s="18">
        <f t="shared" si="29"/>
        <v>134939</v>
      </c>
      <c r="N90" s="180">
        <f t="shared" si="28"/>
        <v>133635.9375</v>
      </c>
      <c r="O90" s="180">
        <f t="shared" si="28"/>
        <v>113590.546875</v>
      </c>
      <c r="P90" s="180">
        <f t="shared" si="28"/>
        <v>96551.96484375</v>
      </c>
      <c r="Q90" s="180">
        <f t="shared" si="28"/>
        <v>77241.571874999994</v>
      </c>
      <c r="R90" s="180">
        <f t="shared" si="28"/>
        <v>61793.257500000007</v>
      </c>
    </row>
    <row r="91" spans="1:18">
      <c r="A91" t="s">
        <v>200</v>
      </c>
      <c r="D91" s="18">
        <f t="shared" ref="D91:M91" si="30">D8-D83</f>
        <v>84317</v>
      </c>
      <c r="E91" s="18">
        <f t="shared" si="30"/>
        <v>110991</v>
      </c>
      <c r="F91" s="18">
        <f t="shared" si="30"/>
        <v>117334</v>
      </c>
      <c r="G91" s="18">
        <f t="shared" si="30"/>
        <v>58290</v>
      </c>
      <c r="H91" s="18">
        <f t="shared" si="30"/>
        <v>72274</v>
      </c>
      <c r="I91" s="18">
        <f t="shared" si="30"/>
        <v>71673</v>
      </c>
      <c r="J91" s="18">
        <f t="shared" si="30"/>
        <v>72976</v>
      </c>
      <c r="K91" s="18">
        <f t="shared" si="30"/>
        <v>87575</v>
      </c>
      <c r="L91" s="18">
        <f t="shared" si="30"/>
        <v>106978</v>
      </c>
      <c r="M91" s="18">
        <f t="shared" si="30"/>
        <v>111257</v>
      </c>
      <c r="N91" s="42">
        <f t="shared" si="28"/>
        <v>119044.99</v>
      </c>
      <c r="O91" s="42">
        <f t="shared" si="28"/>
        <v>130949.48900000003</v>
      </c>
      <c r="P91" s="42">
        <f t="shared" si="28"/>
        <v>150591.91235000003</v>
      </c>
      <c r="Q91" s="42">
        <f t="shared" si="28"/>
        <v>173180.69920249999</v>
      </c>
      <c r="R91" s="42">
        <f t="shared" si="28"/>
        <v>190498.76912275</v>
      </c>
    </row>
    <row r="92" spans="1:18">
      <c r="A92" s="55" t="s">
        <v>8</v>
      </c>
      <c r="B92" s="55"/>
      <c r="C92" s="55"/>
      <c r="D92" s="179">
        <f>SUM(D88:D91)</f>
        <v>554559</v>
      </c>
      <c r="E92" s="179">
        <f>SUM(E88:E91)</f>
        <v>907351</v>
      </c>
      <c r="F92" s="179">
        <f t="shared" ref="F92:R92" si="31">SUM(F88:F91)</f>
        <v>862017</v>
      </c>
      <c r="G92" s="179">
        <f t="shared" si="31"/>
        <v>786010</v>
      </c>
      <c r="H92" s="179">
        <f t="shared" si="31"/>
        <v>636676</v>
      </c>
      <c r="I92" s="179">
        <f t="shared" si="31"/>
        <v>553767</v>
      </c>
      <c r="J92" s="179">
        <f t="shared" si="31"/>
        <v>604160</v>
      </c>
      <c r="K92" s="179">
        <f t="shared" si="31"/>
        <v>574032</v>
      </c>
      <c r="L92" s="179">
        <f t="shared" si="31"/>
        <v>690626</v>
      </c>
      <c r="M92" s="179">
        <f t="shared" si="31"/>
        <v>549581</v>
      </c>
      <c r="N92" s="179">
        <f t="shared" si="31"/>
        <v>634604.78200000001</v>
      </c>
      <c r="O92" s="179">
        <f t="shared" si="31"/>
        <v>617871.73137500009</v>
      </c>
      <c r="P92" s="179">
        <f t="shared" si="31"/>
        <v>593647.08128375001</v>
      </c>
      <c r="Q92" s="179">
        <f t="shared" si="31"/>
        <v>525709.05499249999</v>
      </c>
      <c r="R92" s="179">
        <f t="shared" si="31"/>
        <v>553200.88984684006</v>
      </c>
    </row>
    <row r="94" spans="1:18">
      <c r="A94" s="163" t="s">
        <v>211</v>
      </c>
      <c r="B94" s="163"/>
      <c r="C94" s="163"/>
      <c r="D94" s="163"/>
      <c r="E94" s="163"/>
      <c r="F94" s="163"/>
      <c r="G94" s="163"/>
      <c r="H94" s="163"/>
      <c r="I94" s="163"/>
      <c r="J94" s="163"/>
      <c r="K94" s="163"/>
      <c r="L94" s="163"/>
      <c r="M94" s="163"/>
    </row>
    <row r="95" spans="1:18">
      <c r="A95" t="s">
        <v>194</v>
      </c>
      <c r="D95" s="20"/>
      <c r="E95" s="20"/>
      <c r="F95" s="20"/>
      <c r="G95" s="20"/>
      <c r="H95" s="20">
        <f t="shared" ref="H95:R101" si="32">H86/H3</f>
        <v>0.49410094666879756</v>
      </c>
      <c r="I95" s="20">
        <f t="shared" si="32"/>
        <v>0.4446607180712675</v>
      </c>
      <c r="J95" s="20">
        <f t="shared" si="32"/>
        <v>0.40973796941856444</v>
      </c>
      <c r="K95" s="20">
        <f t="shared" si="32"/>
        <v>0.38735099966179143</v>
      </c>
      <c r="L95" s="20">
        <f t="shared" si="32"/>
        <v>0.35329957549321139</v>
      </c>
      <c r="M95" s="20">
        <f t="shared" si="32"/>
        <v>0.32976596495354582</v>
      </c>
    </row>
    <row r="96" spans="1:18">
      <c r="A96" t="s">
        <v>195</v>
      </c>
      <c r="D96" s="177">
        <f t="shared" ref="D96:G101" si="33">D87/D4</f>
        <v>0.40918202143242616</v>
      </c>
      <c r="E96" s="177">
        <f t="shared" si="33"/>
        <v>0.35389899953199644</v>
      </c>
      <c r="F96" s="177">
        <f t="shared" si="33"/>
        <v>0.37541230016153049</v>
      </c>
      <c r="G96" s="177">
        <f t="shared" si="33"/>
        <v>0.45210951028311624</v>
      </c>
      <c r="H96" s="177">
        <f t="shared" si="32"/>
        <v>0.388184952156791</v>
      </c>
      <c r="I96" s="177">
        <f t="shared" si="32"/>
        <v>0.34243350113863891</v>
      </c>
      <c r="J96" s="177">
        <f t="shared" si="32"/>
        <v>0.34745546757492513</v>
      </c>
      <c r="K96" s="177">
        <f t="shared" si="32"/>
        <v>0.33751259532450328</v>
      </c>
      <c r="L96" s="177">
        <f t="shared" si="32"/>
        <v>0.33544789247765816</v>
      </c>
      <c r="M96" s="177">
        <f t="shared" si="32"/>
        <v>0.20340719982950398</v>
      </c>
    </row>
    <row r="97" spans="1:18">
      <c r="A97" s="55" t="s">
        <v>197</v>
      </c>
      <c r="B97" s="3"/>
      <c r="C97" s="3"/>
      <c r="D97" s="20">
        <f t="shared" si="33"/>
        <v>0.40918202143242616</v>
      </c>
      <c r="E97" s="20">
        <f t="shared" si="33"/>
        <v>0.35389899953199644</v>
      </c>
      <c r="F97" s="20">
        <f t="shared" si="33"/>
        <v>0.37541230016153049</v>
      </c>
      <c r="G97" s="20">
        <f t="shared" si="33"/>
        <v>0.45210951028311624</v>
      </c>
      <c r="H97" s="20">
        <f t="shared" si="32"/>
        <v>0.44858575533603051</v>
      </c>
      <c r="I97" s="20">
        <f t="shared" si="32"/>
        <v>0.39857511347382618</v>
      </c>
      <c r="J97" s="20">
        <f t="shared" si="32"/>
        <v>0.38203818750993385</v>
      </c>
      <c r="K97" s="20">
        <f t="shared" si="32"/>
        <v>0.36420852057679676</v>
      </c>
      <c r="L97" s="20">
        <f t="shared" si="32"/>
        <v>0.34311116019658733</v>
      </c>
      <c r="M97" s="20">
        <f t="shared" si="32"/>
        <v>0.2528403522800573</v>
      </c>
      <c r="N97" s="99">
        <v>0.25</v>
      </c>
      <c r="O97" s="99">
        <v>0.2</v>
      </c>
      <c r="P97" s="99">
        <v>0.15</v>
      </c>
      <c r="Q97" s="99">
        <v>0.1</v>
      </c>
      <c r="R97" s="99">
        <v>0.1</v>
      </c>
    </row>
    <row r="98" spans="1:18">
      <c r="A98" t="s">
        <v>198</v>
      </c>
      <c r="D98" s="20">
        <f t="shared" si="33"/>
        <v>0.36320429191245746</v>
      </c>
      <c r="E98" s="20">
        <f t="shared" si="33"/>
        <v>0.33125039946115764</v>
      </c>
      <c r="F98" s="20">
        <f t="shared" si="33"/>
        <v>0.29334839615213448</v>
      </c>
      <c r="G98" s="20">
        <f t="shared" si="33"/>
        <v>0.31471932629303551</v>
      </c>
      <c r="H98" s="20">
        <f t="shared" si="32"/>
        <v>0.33924871769083775</v>
      </c>
      <c r="I98" s="20">
        <f t="shared" si="32"/>
        <v>0.25997835204979031</v>
      </c>
      <c r="J98" s="20">
        <f t="shared" si="32"/>
        <v>0.16335472959987701</v>
      </c>
      <c r="K98" s="20">
        <f t="shared" si="32"/>
        <v>8.2955034809445202E-2</v>
      </c>
      <c r="L98" s="20">
        <f t="shared" si="32"/>
        <v>0.10561619512745046</v>
      </c>
      <c r="M98" s="20">
        <f t="shared" si="32"/>
        <v>9.9767067208781701E-2</v>
      </c>
      <c r="N98" s="99">
        <v>0.15</v>
      </c>
      <c r="O98" s="99">
        <v>0.15</v>
      </c>
      <c r="P98" s="99">
        <v>0.15</v>
      </c>
      <c r="Q98" s="99">
        <v>0.15</v>
      </c>
      <c r="R98" s="99">
        <v>0.15</v>
      </c>
    </row>
    <row r="99" spans="1:18">
      <c r="A99" t="s">
        <v>199</v>
      </c>
      <c r="D99" s="20">
        <f t="shared" si="33"/>
        <v>0.26898804785266273</v>
      </c>
      <c r="E99" s="20">
        <f t="shared" si="33"/>
        <v>0.25990699278963564</v>
      </c>
      <c r="F99" s="20">
        <f t="shared" si="33"/>
        <v>0.20646971668496553</v>
      </c>
      <c r="G99" s="20">
        <f t="shared" si="33"/>
        <v>0.22384545843562739</v>
      </c>
      <c r="H99" s="20">
        <f t="shared" si="32"/>
        <v>0.14734750640976094</v>
      </c>
      <c r="I99" s="20">
        <f t="shared" si="32"/>
        <v>0.10111731562594697</v>
      </c>
      <c r="J99" s="20">
        <f t="shared" si="32"/>
        <v>0.14792286457077</v>
      </c>
      <c r="K99" s="20">
        <f t="shared" si="32"/>
        <v>0.14475541228920213</v>
      </c>
      <c r="L99" s="20">
        <f t="shared" si="32"/>
        <v>0.17388181173949532</v>
      </c>
      <c r="M99" s="20">
        <f t="shared" si="32"/>
        <v>0.12874323196183662</v>
      </c>
      <c r="N99" s="99">
        <v>0.15</v>
      </c>
      <c r="O99" s="99">
        <v>0.15</v>
      </c>
      <c r="P99" s="99">
        <v>0.15</v>
      </c>
      <c r="Q99" s="99">
        <v>0.15</v>
      </c>
      <c r="R99" s="99">
        <v>0.15</v>
      </c>
    </row>
    <row r="100" spans="1:18">
      <c r="A100" t="s">
        <v>200</v>
      </c>
      <c r="D100" s="177">
        <f t="shared" si="33"/>
        <v>0.36202158810850732</v>
      </c>
      <c r="E100" s="177">
        <f t="shared" si="33"/>
        <v>0.37624705503483108</v>
      </c>
      <c r="F100" s="177">
        <f t="shared" si="33"/>
        <v>0.36280712169842244</v>
      </c>
      <c r="G100" s="177">
        <f t="shared" si="33"/>
        <v>0.23719709454922785</v>
      </c>
      <c r="H100" s="177">
        <f t="shared" si="32"/>
        <v>0.27530854792015846</v>
      </c>
      <c r="I100" s="177">
        <f t="shared" si="32"/>
        <v>0.2516122237629671</v>
      </c>
      <c r="J100" s="177">
        <f t="shared" si="32"/>
        <v>0.25029153119040759</v>
      </c>
      <c r="K100" s="177">
        <f t="shared" si="32"/>
        <v>0.2580767791310703</v>
      </c>
      <c r="L100" s="177">
        <f t="shared" si="32"/>
        <v>0.27720612051876709</v>
      </c>
      <c r="M100" s="177">
        <f t="shared" si="32"/>
        <v>0.27910681404251692</v>
      </c>
      <c r="N100" s="181">
        <f>M100</f>
        <v>0.27910681404251692</v>
      </c>
      <c r="O100" s="181">
        <f>N100</f>
        <v>0.27910681404251692</v>
      </c>
      <c r="P100" s="181">
        <f t="shared" ref="P100:R100" si="34">O100</f>
        <v>0.27910681404251692</v>
      </c>
      <c r="Q100" s="181">
        <f t="shared" si="34"/>
        <v>0.27910681404251692</v>
      </c>
      <c r="R100" s="181">
        <f t="shared" si="34"/>
        <v>0.27910681404251692</v>
      </c>
    </row>
    <row r="101" spans="1:18">
      <c r="A101" s="55" t="s">
        <v>211</v>
      </c>
      <c r="B101" s="3"/>
      <c r="C101" s="3"/>
      <c r="D101" s="20">
        <f t="shared" si="33"/>
        <v>0.31260372040586248</v>
      </c>
      <c r="E101" s="20">
        <f t="shared" si="33"/>
        <v>0.28530188323875688</v>
      </c>
      <c r="F101" s="20">
        <f t="shared" si="33"/>
        <v>0.24670807197437264</v>
      </c>
      <c r="G101" s="20">
        <f t="shared" si="33"/>
        <v>0.26676599557432018</v>
      </c>
      <c r="H101" s="20">
        <f t="shared" si="32"/>
        <v>0.23669035890035023</v>
      </c>
      <c r="I101" s="20">
        <f t="shared" si="32"/>
        <v>0.2007442989463015</v>
      </c>
      <c r="J101" s="20">
        <f t="shared" si="32"/>
        <v>0.2224713929317757</v>
      </c>
      <c r="K101" s="20">
        <f t="shared" si="32"/>
        <v>0.21810961182832919</v>
      </c>
      <c r="L101" s="20">
        <f t="shared" si="32"/>
        <v>0.24058107932049028</v>
      </c>
      <c r="M101" s="20">
        <f t="shared" si="32"/>
        <v>0.19486822183691632</v>
      </c>
      <c r="N101" s="20">
        <f t="shared" si="32"/>
        <v>0.21349535842518935</v>
      </c>
      <c r="O101" s="20">
        <f t="shared" si="32"/>
        <v>0.19426011932696927</v>
      </c>
      <c r="P101" s="20">
        <f t="shared" si="32"/>
        <v>0.16994117022632188</v>
      </c>
      <c r="Q101" s="20">
        <f t="shared" si="32"/>
        <v>0.14299369825515648</v>
      </c>
      <c r="R101" s="20">
        <f t="shared" si="32"/>
        <v>0.14269154700632347</v>
      </c>
    </row>
    <row r="102" spans="1:18">
      <c r="A102" s="178" t="s">
        <v>127</v>
      </c>
      <c r="B102" s="178"/>
      <c r="C102" s="178"/>
      <c r="D102" s="99">
        <f>[8]Model!B39</f>
        <v>0.17826944757609922</v>
      </c>
      <c r="E102" s="99">
        <f>[8]Model!C39</f>
        <v>0.19351439273859006</v>
      </c>
      <c r="F102" s="99">
        <f>[8]Model!D39</f>
        <v>0.2242867858951019</v>
      </c>
      <c r="G102" s="99">
        <f>[8]Model!E39</f>
        <v>0.33781251272722335</v>
      </c>
      <c r="H102" s="99">
        <f>[8]Model!F39</f>
        <v>0.25077792536630394</v>
      </c>
      <c r="I102" s="99">
        <f>[8]Model!G39</f>
        <v>0.26281688078130366</v>
      </c>
      <c r="J102" s="99">
        <f>[8]Model!H39</f>
        <v>0.21825255231204027</v>
      </c>
      <c r="K102" s="99">
        <f>[8]Model!I39</f>
        <v>0.20901510001896001</v>
      </c>
      <c r="L102" s="99">
        <f>[8]Model!J39</f>
        <v>0.15505622752692938</v>
      </c>
      <c r="M102" s="99">
        <f>[8]Model!K39</f>
        <v>7.1459612022962346E-2</v>
      </c>
    </row>
    <row r="103" spans="1:18">
      <c r="D103" s="99"/>
      <c r="E103" s="99"/>
      <c r="F103" s="99"/>
      <c r="G103" s="99"/>
      <c r="H103" s="99"/>
      <c r="I103" s="99"/>
      <c r="J103" s="99"/>
      <c r="K103" s="99"/>
      <c r="L103" s="99"/>
      <c r="M103" s="99"/>
    </row>
    <row r="104" spans="1:18">
      <c r="A104" t="s">
        <v>212</v>
      </c>
      <c r="D104" s="15"/>
      <c r="E104" s="15"/>
      <c r="F104" s="15"/>
      <c r="G104" s="15"/>
      <c r="H104" s="15"/>
      <c r="I104" s="15"/>
      <c r="J104" s="15"/>
      <c r="K104" s="15"/>
      <c r="L104" s="15"/>
      <c r="M104" s="15"/>
    </row>
    <row r="105" spans="1:18">
      <c r="A105" s="55" t="s">
        <v>197</v>
      </c>
      <c r="B105" s="3"/>
      <c r="C105" s="3"/>
      <c r="D105" s="20">
        <f>D88/D$92</f>
        <v>0.21055469300831833</v>
      </c>
      <c r="E105" s="20">
        <f t="shared" ref="E105:M105" si="35">E88/E$92</f>
        <v>0.13251101282745045</v>
      </c>
      <c r="F105" s="20">
        <f t="shared" si="35"/>
        <v>0.18630143025021548</v>
      </c>
      <c r="G105" s="20">
        <f t="shared" si="35"/>
        <v>0.26972303151359395</v>
      </c>
      <c r="H105" s="20">
        <f t="shared" si="35"/>
        <v>0.39427432477429653</v>
      </c>
      <c r="I105" s="20">
        <f t="shared" si="35"/>
        <v>0.47603414432423746</v>
      </c>
      <c r="J105" s="20">
        <f t="shared" si="35"/>
        <v>0.45752449682203389</v>
      </c>
      <c r="K105" s="20">
        <f t="shared" si="35"/>
        <v>0.48681432394012875</v>
      </c>
      <c r="L105" s="20">
        <f t="shared" si="35"/>
        <v>0.49482208894539159</v>
      </c>
      <c r="M105" s="20">
        <f t="shared" si="35"/>
        <v>0.49996997712803026</v>
      </c>
    </row>
    <row r="106" spans="1:18">
      <c r="A106" t="s">
        <v>198</v>
      </c>
      <c r="D106" s="20">
        <f t="shared" ref="D106:M108" si="36">D89/D$92</f>
        <v>0.10913897349064752</v>
      </c>
      <c r="E106" s="20">
        <f t="shared" si="36"/>
        <v>7.4255718018716027E-2</v>
      </c>
      <c r="F106" s="20">
        <f t="shared" si="36"/>
        <v>6.9584474552126005E-2</v>
      </c>
      <c r="G106" s="20">
        <f t="shared" si="36"/>
        <v>7.1128866044961256E-2</v>
      </c>
      <c r="H106" s="20">
        <f t="shared" si="36"/>
        <v>0.10596127386614228</v>
      </c>
      <c r="I106" s="20">
        <f t="shared" si="36"/>
        <v>0.10409612707149397</v>
      </c>
      <c r="J106" s="20">
        <f t="shared" si="36"/>
        <v>5.627648305084746E-2</v>
      </c>
      <c r="K106" s="20">
        <f t="shared" si="36"/>
        <v>3.2215974022354155E-2</v>
      </c>
      <c r="L106" s="20">
        <f t="shared" si="36"/>
        <v>3.798293142742961E-2</v>
      </c>
      <c r="M106" s="20">
        <f t="shared" si="36"/>
        <v>5.2059659995523866E-2</v>
      </c>
    </row>
    <row r="107" spans="1:18">
      <c r="A107" t="s">
        <v>199</v>
      </c>
      <c r="D107" s="20">
        <f t="shared" si="36"/>
        <v>0.52826299816611033</v>
      </c>
      <c r="E107" s="20">
        <f t="shared" si="36"/>
        <v>0.67090905283622326</v>
      </c>
      <c r="F107" s="20">
        <f t="shared" si="36"/>
        <v>0.60799845014657483</v>
      </c>
      <c r="G107" s="20">
        <f t="shared" si="36"/>
        <v>0.5849887406012646</v>
      </c>
      <c r="H107" s="20">
        <f t="shared" si="36"/>
        <v>0.38624669376574583</v>
      </c>
      <c r="I107" s="20">
        <f t="shared" si="36"/>
        <v>0.29044164784105952</v>
      </c>
      <c r="J107" s="20">
        <f t="shared" si="36"/>
        <v>0.36540982521186438</v>
      </c>
      <c r="K107" s="20">
        <f t="shared" si="36"/>
        <v>0.32840852077932936</v>
      </c>
      <c r="L107" s="20">
        <f t="shared" si="36"/>
        <v>0.31229493242362727</v>
      </c>
      <c r="M107" s="20">
        <f t="shared" si="36"/>
        <v>0.24553068610450507</v>
      </c>
    </row>
    <row r="108" spans="1:18">
      <c r="A108" t="s">
        <v>200</v>
      </c>
      <c r="D108" s="20">
        <f t="shared" si="36"/>
        <v>0.15204333533492378</v>
      </c>
      <c r="E108" s="20">
        <f t="shared" si="36"/>
        <v>0.12232421631761027</v>
      </c>
      <c r="F108" s="20">
        <f t="shared" si="36"/>
        <v>0.13611564505108367</v>
      </c>
      <c r="G108" s="20">
        <f t="shared" si="36"/>
        <v>7.4159361840180155E-2</v>
      </c>
      <c r="H108" s="20">
        <f t="shared" si="36"/>
        <v>0.11351770759381538</v>
      </c>
      <c r="I108" s="20">
        <f t="shared" si="36"/>
        <v>0.12942808076320908</v>
      </c>
      <c r="J108" s="20">
        <f t="shared" si="36"/>
        <v>0.12078919491525424</v>
      </c>
      <c r="K108" s="20">
        <f t="shared" si="36"/>
        <v>0.15256118125818768</v>
      </c>
      <c r="L108" s="20">
        <f t="shared" si="36"/>
        <v>0.15490004720355155</v>
      </c>
      <c r="M108" s="20">
        <f t="shared" si="36"/>
        <v>0.2024396767719408</v>
      </c>
    </row>
    <row r="111" spans="1:18">
      <c r="D111" t="s">
        <v>213</v>
      </c>
    </row>
    <row r="112" spans="1:18">
      <c r="A112" t="s">
        <v>194</v>
      </c>
      <c r="D112" s="18">
        <v>181436</v>
      </c>
    </row>
    <row r="113" spans="1:15">
      <c r="A113" t="s">
        <v>195</v>
      </c>
      <c r="D113" s="18">
        <v>289644</v>
      </c>
    </row>
    <row r="114" spans="1:15">
      <c r="D114" s="18">
        <f>SUM(D112:D113)</f>
        <v>471080</v>
      </c>
    </row>
    <row r="116" spans="1:15">
      <c r="A116" t="s">
        <v>194</v>
      </c>
      <c r="D116" s="18">
        <v>60730</v>
      </c>
    </row>
    <row r="117" spans="1:15">
      <c r="A117" t="s">
        <v>195</v>
      </c>
      <c r="D117" s="18">
        <v>67709</v>
      </c>
    </row>
    <row r="118" spans="1:15">
      <c r="D118" s="18">
        <f>SUM(D116:D117)</f>
        <v>128439</v>
      </c>
    </row>
    <row r="120" spans="1:15">
      <c r="D120" s="20">
        <f>D118/D114</f>
        <v>0.27264795788401119</v>
      </c>
    </row>
    <row r="123" spans="1:15">
      <c r="A123" t="s">
        <v>214</v>
      </c>
      <c r="B123" s="17">
        <v>532501</v>
      </c>
      <c r="C123" s="17">
        <v>661085</v>
      </c>
      <c r="D123" s="17">
        <v>1093581</v>
      </c>
      <c r="E123" s="17">
        <v>2066823</v>
      </c>
      <c r="F123" s="17">
        <v>2333585</v>
      </c>
      <c r="G123" s="17">
        <v>1972451</v>
      </c>
      <c r="H123" s="17">
        <v>1646590</v>
      </c>
      <c r="I123" s="17">
        <v>1527508</v>
      </c>
      <c r="J123" s="17">
        <v>1513457</v>
      </c>
      <c r="K123" s="17">
        <v>1432895</v>
      </c>
      <c r="L123" s="17">
        <v>1538322</v>
      </c>
      <c r="M123" s="17">
        <v>1469243</v>
      </c>
      <c r="O123" s="20">
        <f>M123/SUM(M$123:M$125)</f>
        <v>0.52095827704439646</v>
      </c>
    </row>
    <row r="124" spans="1:15">
      <c r="A124" t="s">
        <v>215</v>
      </c>
      <c r="B124" s="17">
        <v>34185</v>
      </c>
      <c r="C124" s="17">
        <v>50447</v>
      </c>
      <c r="D124" s="17">
        <v>87048</v>
      </c>
      <c r="E124" s="17">
        <v>144155</v>
      </c>
      <c r="F124" s="17">
        <v>144740</v>
      </c>
      <c r="G124" s="17">
        <v>149920</v>
      </c>
      <c r="H124" s="17">
        <v>229478</v>
      </c>
      <c r="I124" s="17">
        <v>248057</v>
      </c>
      <c r="J124" s="17">
        <v>256882</v>
      </c>
      <c r="K124" s="17">
        <v>243056</v>
      </c>
      <c r="L124" s="17">
        <v>278092</v>
      </c>
      <c r="M124" s="17">
        <v>337888</v>
      </c>
      <c r="O124" s="20">
        <f t="shared" ref="O124:O125" si="37">M124/SUM(M$123:M$125)</f>
        <v>0.11980696883631708</v>
      </c>
    </row>
    <row r="125" spans="1:15">
      <c r="A125" t="s">
        <v>216</v>
      </c>
      <c r="B125" s="17">
        <v>195863</v>
      </c>
      <c r="C125" s="17">
        <v>316241</v>
      </c>
      <c r="D125" s="17">
        <v>593371</v>
      </c>
      <c r="E125" s="17">
        <v>969341</v>
      </c>
      <c r="F125" s="17">
        <v>1015752</v>
      </c>
      <c r="G125" s="17">
        <v>824069</v>
      </c>
      <c r="H125" s="17">
        <v>822843</v>
      </c>
      <c r="I125" s="17">
        <v>983004</v>
      </c>
      <c r="J125" s="17">
        <v>945336</v>
      </c>
      <c r="K125" s="17">
        <v>955900</v>
      </c>
      <c r="L125" s="17">
        <v>1054244</v>
      </c>
      <c r="M125" s="17">
        <v>1013139</v>
      </c>
      <c r="O125" s="20">
        <f t="shared" si="37"/>
        <v>0.35923475411928646</v>
      </c>
    </row>
    <row r="127" spans="1:15">
      <c r="A127" t="s">
        <v>217</v>
      </c>
    </row>
    <row r="128" spans="1:15">
      <c r="A128" t="s">
        <v>214</v>
      </c>
      <c r="C128" s="20">
        <f>C123/B123-1</f>
        <v>0.24147184700122626</v>
      </c>
      <c r="D128" s="20">
        <f t="shared" ref="D128:M128" si="38">D123/C123-1</f>
        <v>0.65422146925130664</v>
      </c>
      <c r="E128" s="20">
        <f t="shared" si="38"/>
        <v>0.88995876848628486</v>
      </c>
      <c r="F128" s="20">
        <f t="shared" si="38"/>
        <v>0.12906862367991834</v>
      </c>
      <c r="G128" s="20">
        <f t="shared" si="38"/>
        <v>-0.15475502285110676</v>
      </c>
      <c r="H128" s="20">
        <f t="shared" si="38"/>
        <v>-0.16520613186335176</v>
      </c>
      <c r="I128" s="20">
        <f t="shared" si="38"/>
        <v>-7.2320371191371247E-2</v>
      </c>
      <c r="J128" s="20">
        <f t="shared" si="38"/>
        <v>-9.1986424948347079E-3</v>
      </c>
      <c r="K128" s="20">
        <f t="shared" si="38"/>
        <v>-5.3230451872765427E-2</v>
      </c>
      <c r="L128" s="20">
        <f t="shared" si="38"/>
        <v>7.3576221565432309E-2</v>
      </c>
      <c r="M128" s="20">
        <f t="shared" si="38"/>
        <v>-4.4905422921859062E-2</v>
      </c>
    </row>
    <row r="129" spans="1:13">
      <c r="A129" t="s">
        <v>215</v>
      </c>
      <c r="C129" s="20">
        <f t="shared" ref="C129:M130" si="39">C124/B124-1</f>
        <v>0.47570571888255087</v>
      </c>
      <c r="D129" s="20">
        <f t="shared" si="39"/>
        <v>0.72553372846750053</v>
      </c>
      <c r="E129" s="20">
        <f t="shared" si="39"/>
        <v>0.6560403455564745</v>
      </c>
      <c r="F129" s="20">
        <f t="shared" si="39"/>
        <v>4.0581318719434822E-3</v>
      </c>
      <c r="G129" s="20">
        <f t="shared" si="39"/>
        <v>3.5788310073234797E-2</v>
      </c>
      <c r="H129" s="20">
        <f t="shared" si="39"/>
        <v>0.53066969050160084</v>
      </c>
      <c r="I129" s="20">
        <f t="shared" si="39"/>
        <v>8.0962009430097792E-2</v>
      </c>
      <c r="J129" s="20">
        <f t="shared" si="39"/>
        <v>3.5576500562370716E-2</v>
      </c>
      <c r="K129" s="20">
        <f t="shared" si="39"/>
        <v>-5.3822377589710424E-2</v>
      </c>
      <c r="L129" s="20">
        <f t="shared" si="39"/>
        <v>0.14414785070107294</v>
      </c>
      <c r="M129" s="20">
        <f t="shared" si="39"/>
        <v>0.21502236669879027</v>
      </c>
    </row>
    <row r="130" spans="1:13">
      <c r="A130" t="s">
        <v>216</v>
      </c>
      <c r="C130" s="20">
        <f t="shared" si="39"/>
        <v>0.61460306438684187</v>
      </c>
      <c r="D130" s="20">
        <f t="shared" si="39"/>
        <v>0.87632533415970726</v>
      </c>
      <c r="E130" s="20">
        <f t="shared" si="39"/>
        <v>0.6336170793651863</v>
      </c>
      <c r="F130" s="20">
        <f t="shared" si="39"/>
        <v>4.7878919802216036E-2</v>
      </c>
      <c r="G130" s="20">
        <f t="shared" si="39"/>
        <v>-0.18871043325536152</v>
      </c>
      <c r="H130" s="20">
        <f t="shared" si="39"/>
        <v>-1.4877394975421065E-3</v>
      </c>
      <c r="I130" s="20">
        <f t="shared" si="39"/>
        <v>0.19464344960095659</v>
      </c>
      <c r="J130" s="20">
        <f t="shared" si="39"/>
        <v>-3.8319274387489721E-2</v>
      </c>
      <c r="K130" s="20">
        <f t="shared" si="39"/>
        <v>1.1174862694322441E-2</v>
      </c>
      <c r="L130" s="20">
        <f t="shared" si="39"/>
        <v>0.10288105450360918</v>
      </c>
      <c r="M130" s="20">
        <f t="shared" si="39"/>
        <v>-3.8990025079583046E-2</v>
      </c>
    </row>
    <row r="132" spans="1:13">
      <c r="A132" t="s">
        <v>139</v>
      </c>
    </row>
    <row r="133" spans="1:13">
      <c r="A133" t="s">
        <v>214</v>
      </c>
      <c r="E133" s="20">
        <f>SUM(C123:E123)/SUM(B123:D123)-1</f>
        <v>0.67083951456102686</v>
      </c>
      <c r="F133" s="20">
        <f t="shared" ref="F133:M133" si="40">SUM(D123:F123)/SUM(C123:E123)-1</f>
        <v>0.43765663070075567</v>
      </c>
      <c r="G133" s="20">
        <f t="shared" si="40"/>
        <v>0.15996937744141815</v>
      </c>
      <c r="H133" s="20">
        <f t="shared" si="40"/>
        <v>-6.5941047809154441E-2</v>
      </c>
      <c r="I133" s="20">
        <f t="shared" si="40"/>
        <v>-0.13541536122040931</v>
      </c>
      <c r="J133" s="20">
        <f t="shared" si="40"/>
        <v>-8.9184811025796118E-2</v>
      </c>
      <c r="K133" s="20">
        <f t="shared" si="40"/>
        <v>-4.5587731770613926E-2</v>
      </c>
      <c r="L133" s="20">
        <f t="shared" si="40"/>
        <v>2.4171520789653123E-3</v>
      </c>
      <c r="M133" s="20">
        <f t="shared" si="40"/>
        <v>-9.8589105919404396E-3</v>
      </c>
    </row>
    <row r="134" spans="1:13">
      <c r="A134" t="s">
        <v>215</v>
      </c>
      <c r="E134" s="20">
        <f t="shared" ref="E134:E135" si="41">SUM(C124:E124)/SUM(B124:D124)-1</f>
        <v>0.64055219012115572</v>
      </c>
      <c r="F134" s="20">
        <f t="shared" ref="F134:M135" si="42">SUM(D124:F124)/SUM(C124:E124)-1</f>
        <v>0.33478785726966098</v>
      </c>
      <c r="G134" s="20">
        <f t="shared" si="42"/>
        <v>0.16723811854456661</v>
      </c>
      <c r="H134" s="20">
        <f t="shared" si="42"/>
        <v>0.19443957020612324</v>
      </c>
      <c r="I134" s="20">
        <f t="shared" si="42"/>
        <v>0.19711793458974536</v>
      </c>
      <c r="J134" s="20">
        <f t="shared" si="42"/>
        <v>0.17046959542915419</v>
      </c>
      <c r="K134" s="20">
        <f t="shared" si="42"/>
        <v>1.8488134125435485E-2</v>
      </c>
      <c r="L134" s="20">
        <f t="shared" si="42"/>
        <v>4.0154011724677252E-2</v>
      </c>
      <c r="M134" s="20">
        <f t="shared" si="42"/>
        <v>0.10411680783517352</v>
      </c>
    </row>
    <row r="135" spans="1:13">
      <c r="A135" t="s">
        <v>216</v>
      </c>
      <c r="E135" s="20">
        <f t="shared" si="41"/>
        <v>0.69967932336778316</v>
      </c>
      <c r="F135" s="20">
        <f t="shared" si="42"/>
        <v>0.37228765168687028</v>
      </c>
      <c r="G135" s="20">
        <f t="shared" si="42"/>
        <v>8.9471095970314218E-2</v>
      </c>
      <c r="H135" s="20">
        <f t="shared" si="42"/>
        <v>-5.2150071800771913E-2</v>
      </c>
      <c r="I135" s="20">
        <f t="shared" si="42"/>
        <v>-1.2298960740070863E-2</v>
      </c>
      <c r="J135" s="20">
        <f t="shared" si="42"/>
        <v>4.6110598209220477E-2</v>
      </c>
      <c r="K135" s="20">
        <f t="shared" si="42"/>
        <v>4.8363558512828808E-2</v>
      </c>
      <c r="L135" s="20">
        <f t="shared" si="42"/>
        <v>2.4699747593820209E-2</v>
      </c>
      <c r="M135" s="20">
        <f t="shared" si="42"/>
        <v>2.294145113484114E-2</v>
      </c>
    </row>
    <row r="137" spans="1:13">
      <c r="A137" t="s">
        <v>133</v>
      </c>
    </row>
    <row r="138" spans="1:13">
      <c r="A138" t="s">
        <v>214</v>
      </c>
      <c r="G138" s="20">
        <f>SUM(C123:G123)/SUM(B123:F123)-1</f>
        <v>0.21531721139575999</v>
      </c>
      <c r="H138" s="20">
        <f t="shared" ref="H138:M138" si="43">SUM(D123:H123)/SUM(C123:G123)-1</f>
        <v>0.12125524067905058</v>
      </c>
      <c r="I138" s="20">
        <f t="shared" si="43"/>
        <v>4.761610572992736E-2</v>
      </c>
      <c r="J138" s="20">
        <f t="shared" si="43"/>
        <v>-5.796255288465213E-2</v>
      </c>
      <c r="K138" s="20">
        <f t="shared" si="43"/>
        <v>-0.10014798315822904</v>
      </c>
      <c r="L138" s="20">
        <f t="shared" si="43"/>
        <v>-5.364318678802571E-2</v>
      </c>
      <c r="M138" s="20">
        <f t="shared" si="43"/>
        <v>-2.3156062094549901E-2</v>
      </c>
    </row>
    <row r="139" spans="1:13">
      <c r="A139" t="s">
        <v>215</v>
      </c>
      <c r="G139" s="20">
        <f t="shared" ref="G139:G140" si="44">SUM(C124:G124)/SUM(B124:F124)-1</f>
        <v>0.25128372143516264</v>
      </c>
      <c r="H139" s="20">
        <f t="shared" ref="H139:M140" si="45">SUM(D124:H124)/SUM(C124:G124)-1</f>
        <v>0.31065051795040866</v>
      </c>
      <c r="I139" s="20">
        <f t="shared" si="45"/>
        <v>0.21316067842206365</v>
      </c>
      <c r="J139" s="20">
        <f t="shared" si="45"/>
        <v>0.12301740601298627</v>
      </c>
      <c r="K139" s="20">
        <f t="shared" si="45"/>
        <v>9.5538040399309354E-2</v>
      </c>
      <c r="L139" s="20">
        <f t="shared" si="45"/>
        <v>0.11368883787641049</v>
      </c>
      <c r="M139" s="20">
        <f t="shared" si="45"/>
        <v>8.6343598300366864E-2</v>
      </c>
    </row>
    <row r="140" spans="1:13">
      <c r="A140" t="s">
        <v>216</v>
      </c>
      <c r="G140" s="20">
        <f t="shared" si="44"/>
        <v>0.20326554859818646</v>
      </c>
      <c r="H140" s="20">
        <f t="shared" si="45"/>
        <v>0.13622823005646478</v>
      </c>
      <c r="I140" s="20">
        <f t="shared" si="45"/>
        <v>9.2212622024643531E-2</v>
      </c>
      <c r="J140" s="20">
        <f t="shared" si="45"/>
        <v>-5.2015066492827611E-3</v>
      </c>
      <c r="K140" s="20">
        <f t="shared" si="45"/>
        <v>-1.303679979368344E-2</v>
      </c>
      <c r="L140" s="20">
        <f t="shared" si="45"/>
        <v>5.0798340024788446E-2</v>
      </c>
      <c r="M140" s="20">
        <f t="shared" si="45"/>
        <v>3.9967009197225956E-2</v>
      </c>
    </row>
  </sheetData>
  <mergeCells count="2">
    <mergeCell ref="N4:R4"/>
    <mergeCell ref="N11:R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L4" sqref="L4:P4"/>
    </sheetView>
  </sheetViews>
  <sheetFormatPr defaultRowHeight="14.6"/>
  <cols>
    <col min="1" max="1" width="37.3828125" bestFit="1" customWidth="1"/>
    <col min="12" max="12" width="9.61328125" bestFit="1" customWidth="1"/>
  </cols>
  <sheetData>
    <row r="1" spans="1:16">
      <c r="A1" s="10" t="s">
        <v>37</v>
      </c>
      <c r="B1" s="134">
        <f>'Company Analysis'!B2</f>
        <v>39082</v>
      </c>
      <c r="C1" s="134">
        <f>'Company Analysis'!C2</f>
        <v>39447</v>
      </c>
      <c r="D1" s="134">
        <f>'Company Analysis'!D2</f>
        <v>39813</v>
      </c>
      <c r="E1" s="134">
        <f>'Company Analysis'!E2</f>
        <v>40178</v>
      </c>
      <c r="F1" s="134">
        <f>'Company Analysis'!F2</f>
        <v>40543</v>
      </c>
      <c r="G1" s="134">
        <f>'Company Analysis'!G2</f>
        <v>40908</v>
      </c>
      <c r="H1" s="134">
        <f>'Company Analysis'!H2</f>
        <v>41274</v>
      </c>
      <c r="I1" s="134">
        <f>'Company Analysis'!I2</f>
        <v>41639</v>
      </c>
      <c r="J1" s="134">
        <f>'Company Analysis'!J2</f>
        <v>42004</v>
      </c>
      <c r="K1" s="134">
        <f>'Company Analysis'!K2</f>
        <v>42369</v>
      </c>
      <c r="L1" s="134">
        <f>'Graphing Data'!K1+365</f>
        <v>42734</v>
      </c>
      <c r="M1" s="134">
        <f>'Graphing Data'!L1+365</f>
        <v>43099</v>
      </c>
      <c r="N1" s="134">
        <f>'Graphing Data'!M1+365</f>
        <v>43464</v>
      </c>
      <c r="O1" s="134">
        <f>'Graphing Data'!N1+365</f>
        <v>43829</v>
      </c>
      <c r="P1" s="134">
        <f>'Graphing Data'!O1+365</f>
        <v>44194</v>
      </c>
    </row>
    <row r="2" spans="1:16">
      <c r="A2" t="s">
        <v>163</v>
      </c>
      <c r="B2" s="17">
        <f>'Company Analysis'!B3</f>
        <v>1774</v>
      </c>
      <c r="C2" s="17">
        <f>'Company Analysis'!C3</f>
        <v>3180.319</v>
      </c>
      <c r="D2" s="17">
        <f>'Company Analysis'!D3</f>
        <v>3494.0770000000002</v>
      </c>
      <c r="E2" s="17">
        <f>'Company Analysis'!E3</f>
        <v>2946.44</v>
      </c>
      <c r="F2" s="17">
        <f>'Company Analysis'!F3</f>
        <v>2689.9110000000001</v>
      </c>
      <c r="G2" s="17">
        <f>'Company Analysis'!G3</f>
        <v>2758.569</v>
      </c>
      <c r="H2" s="17">
        <f>'Company Analysis'!H3</f>
        <v>2715.6750000000002</v>
      </c>
      <c r="I2" s="17">
        <f>'Company Analysis'!I3</f>
        <v>2631.8510000000001</v>
      </c>
      <c r="J2" s="17">
        <f>'Company Analysis'!J3</f>
        <v>2870.6579999999999</v>
      </c>
      <c r="K2" s="17">
        <f>'Company Analysis'!K3</f>
        <v>2820.27</v>
      </c>
      <c r="L2" s="17"/>
      <c r="M2" s="17"/>
      <c r="N2" s="17"/>
      <c r="O2" s="17"/>
      <c r="P2" s="17"/>
    </row>
    <row r="3" spans="1:16">
      <c r="A3" t="s">
        <v>164</v>
      </c>
      <c r="L3" s="17">
        <f>$K$2*(1+'Valuation Model'!C8)</f>
        <v>2972.4523600000002</v>
      </c>
      <c r="M3" s="17">
        <f>L3*(1+'Valuation Model'!D8)</f>
        <v>3180.6411605000003</v>
      </c>
      <c r="N3" s="17">
        <f>M3*(1+'Valuation Model'!E8)</f>
        <v>3493.2505201249996</v>
      </c>
      <c r="O3" s="17">
        <f>N3*(1+'Valuation Model'!F8)</f>
        <v>3676.4491121449996</v>
      </c>
      <c r="P3" s="17">
        <f>O3*(1+'Valuation Model'!G8)</f>
        <v>3876.9002190601009</v>
      </c>
    </row>
    <row r="4" spans="1:16">
      <c r="A4" t="s">
        <v>165</v>
      </c>
      <c r="L4" s="17">
        <f>$K$2*(1+'Valuation Model'!C9)</f>
        <v>2929.1512499999999</v>
      </c>
      <c r="M4" s="17">
        <f>L4*(1+'Valuation Model'!D9)</f>
        <v>2951.8776762000002</v>
      </c>
      <c r="N4" s="17">
        <f>M4*(1+'Valuation Model'!E9)</f>
        <v>3028.4289798540008</v>
      </c>
      <c r="O4" s="17">
        <f>N4*(1+'Valuation Model'!F9)</f>
        <v>3153.7032163957811</v>
      </c>
      <c r="P4" s="17">
        <f>O4*(1+'Valuation Model'!G9)</f>
        <v>3324.172954290686</v>
      </c>
    </row>
    <row r="5" spans="1:16">
      <c r="A5" t="s">
        <v>166</v>
      </c>
      <c r="C5" s="20">
        <f>C2/B2-1</f>
        <v>0.79273900789176999</v>
      </c>
      <c r="D5" s="20">
        <f t="shared" ref="D5:K5" si="0">D2/C2-1</f>
        <v>9.8656141097795524E-2</v>
      </c>
      <c r="E5" s="20">
        <f t="shared" si="0"/>
        <v>-0.15673295122002184</v>
      </c>
      <c r="F5" s="20">
        <f t="shared" si="0"/>
        <v>-8.706405017580543E-2</v>
      </c>
      <c r="G5" s="20">
        <f t="shared" si="0"/>
        <v>2.5524264557451826E-2</v>
      </c>
      <c r="H5" s="20">
        <f t="shared" si="0"/>
        <v>-1.5549366356252037E-2</v>
      </c>
      <c r="I5" s="20">
        <f t="shared" si="0"/>
        <v>-3.0866727425041707E-2</v>
      </c>
      <c r="J5" s="20">
        <f t="shared" si="0"/>
        <v>9.0737279580036967E-2</v>
      </c>
      <c r="K5" s="20">
        <f t="shared" si="0"/>
        <v>-1.7552770131447182E-2</v>
      </c>
    </row>
    <row r="6" spans="1:16">
      <c r="A6" t="s">
        <v>167</v>
      </c>
      <c r="K6" s="99">
        <f>K5</f>
        <v>-1.7552770131447182E-2</v>
      </c>
      <c r="L6" s="99">
        <f>'Valuation Model'!C8</f>
        <v>5.396020948348923E-2</v>
      </c>
      <c r="M6" s="99">
        <f>'Valuation Model'!D8</f>
        <v>7.0039406956214467E-2</v>
      </c>
      <c r="N6" s="99">
        <f>'Valuation Model'!E8</f>
        <v>9.8285013571243862E-2</v>
      </c>
      <c r="O6" s="99">
        <f>'Valuation Model'!F8</f>
        <v>5.2443588275324915E-2</v>
      </c>
      <c r="P6" s="99">
        <f>'Valuation Model'!G8</f>
        <v>5.4523019576938836E-2</v>
      </c>
    </row>
    <row r="7" spans="1:16">
      <c r="A7" t="s">
        <v>168</v>
      </c>
      <c r="K7" s="99">
        <f>K5</f>
        <v>-1.7552770131447182E-2</v>
      </c>
      <c r="L7" s="99">
        <f>'Valuation Model'!C9</f>
        <v>3.8606675956557313E-2</v>
      </c>
      <c r="M7" s="99">
        <f>'Valuation Model'!D9</f>
        <v>7.7587069633227035E-3</v>
      </c>
      <c r="N7" s="99">
        <f>'Valuation Model'!E9</f>
        <v>2.5933088037898067E-2</v>
      </c>
      <c r="O7" s="99">
        <f>'Valuation Model'!F9</f>
        <v>4.1366080358872903E-2</v>
      </c>
      <c r="P7" s="99">
        <f>'Valuation Model'!G9</f>
        <v>5.4053830115861956E-2</v>
      </c>
    </row>
    <row r="9" spans="1:16">
      <c r="A9" s="10" t="s">
        <v>71</v>
      </c>
      <c r="B9" s="134">
        <f>B1</f>
        <v>39082</v>
      </c>
      <c r="C9" s="134">
        <f t="shared" ref="C9:P9" si="1">C1</f>
        <v>39447</v>
      </c>
      <c r="D9" s="134">
        <f t="shared" si="1"/>
        <v>39813</v>
      </c>
      <c r="E9" s="134">
        <f t="shared" si="1"/>
        <v>40178</v>
      </c>
      <c r="F9" s="134">
        <f t="shared" si="1"/>
        <v>40543</v>
      </c>
      <c r="G9" s="134">
        <f t="shared" si="1"/>
        <v>40908</v>
      </c>
      <c r="H9" s="134">
        <f t="shared" si="1"/>
        <v>41274</v>
      </c>
      <c r="I9" s="134">
        <f t="shared" si="1"/>
        <v>41639</v>
      </c>
      <c r="J9" s="134">
        <f t="shared" si="1"/>
        <v>42004</v>
      </c>
      <c r="K9" s="134">
        <f t="shared" si="1"/>
        <v>42369</v>
      </c>
      <c r="L9" s="134">
        <f t="shared" si="1"/>
        <v>42734</v>
      </c>
      <c r="M9" s="134">
        <f t="shared" si="1"/>
        <v>43099</v>
      </c>
      <c r="N9" s="134">
        <f t="shared" si="1"/>
        <v>43464</v>
      </c>
      <c r="O9" s="134">
        <f t="shared" si="1"/>
        <v>43829</v>
      </c>
      <c r="P9" s="134">
        <f t="shared" si="1"/>
        <v>44194</v>
      </c>
    </row>
    <row r="10" spans="1:16">
      <c r="A10" t="s">
        <v>169</v>
      </c>
      <c r="B10" s="17">
        <f>'Company Analysis'!B11</f>
        <v>316.25</v>
      </c>
      <c r="C10" s="17">
        <f>'Company Analysis'!C11</f>
        <v>615.4375</v>
      </c>
      <c r="D10" s="17">
        <f>'Company Analysis'!D11</f>
        <v>783.67529999999999</v>
      </c>
      <c r="E10" s="17">
        <f>'Company Analysis'!E11</f>
        <v>995.34429999999998</v>
      </c>
      <c r="F10" s="17">
        <f>'Company Analysis'!F11</f>
        <v>674.57029999999997</v>
      </c>
      <c r="G10" s="17">
        <f>'Company Analysis'!G11</f>
        <v>724.99850000000004</v>
      </c>
      <c r="H10" s="17">
        <f>'Company Analysis'!H11</f>
        <v>592.70299999999997</v>
      </c>
      <c r="I10" s="17">
        <f>'Company Analysis'!I11</f>
        <v>550.09659999999997</v>
      </c>
      <c r="J10" s="17">
        <f>'Company Analysis'!J11</f>
        <v>445.11340000000001</v>
      </c>
      <c r="K10" s="17">
        <f>'Company Analysis'!K11</f>
        <v>201.53540000000001</v>
      </c>
    </row>
    <row r="11" spans="1:16">
      <c r="A11" t="s">
        <v>170</v>
      </c>
      <c r="L11" s="18">
        <f>'Valuation Model'!C10*'Graphing Data'!L3</f>
        <v>594.49047200000007</v>
      </c>
      <c r="M11" s="18">
        <f>'Valuation Model'!D10*'Graphing Data'!M3</f>
        <v>699.74105531000009</v>
      </c>
      <c r="N11" s="18">
        <f>'Valuation Model'!E10*'Graphing Data'!N3</f>
        <v>768.51511442749995</v>
      </c>
      <c r="O11" s="18">
        <f>'Valuation Model'!F10*'Graphing Data'!O3</f>
        <v>808.8188046718999</v>
      </c>
      <c r="P11" s="18">
        <f>'Valuation Model'!G10*'Graphing Data'!P3</f>
        <v>852.91804819322215</v>
      </c>
    </row>
    <row r="12" spans="1:16">
      <c r="A12" t="s">
        <v>171</v>
      </c>
      <c r="L12" s="18">
        <f>'Valuation Model'!C11*'Graphing Data'!L4</f>
        <v>483.30995625000003</v>
      </c>
      <c r="M12" s="18">
        <f>'Valuation Model'!D11*'Graphing Data'!M4</f>
        <v>501.8192049540001</v>
      </c>
      <c r="N12" s="18">
        <f>'Valuation Model'!E11*'Graphing Data'!N4</f>
        <v>454.26434697810009</v>
      </c>
      <c r="O12" s="18">
        <f>'Valuation Model'!F11*'Graphing Data'!O4</f>
        <v>441.51845029540937</v>
      </c>
      <c r="P12" s="18">
        <f>'Valuation Model'!G11*'Graphing Data'!P4</f>
        <v>465.38421360069606</v>
      </c>
    </row>
    <row r="13" spans="1:16">
      <c r="A13" t="s">
        <v>172</v>
      </c>
      <c r="B13" s="20">
        <f>B10/B2</f>
        <v>0.17826944757609922</v>
      </c>
      <c r="C13" s="20">
        <f t="shared" ref="C13:K13" si="2">C10/C2</f>
        <v>0.19351439273859006</v>
      </c>
      <c r="D13" s="20">
        <f t="shared" si="2"/>
        <v>0.2242867858951019</v>
      </c>
      <c r="E13" s="20">
        <f t="shared" si="2"/>
        <v>0.33781251272722335</v>
      </c>
      <c r="F13" s="20">
        <f t="shared" si="2"/>
        <v>0.25077792536630394</v>
      </c>
      <c r="G13" s="20">
        <f t="shared" si="2"/>
        <v>0.26281688078130366</v>
      </c>
      <c r="H13" s="20">
        <f t="shared" si="2"/>
        <v>0.21825255231204027</v>
      </c>
      <c r="I13" s="20">
        <f t="shared" si="2"/>
        <v>0.20901510001896001</v>
      </c>
      <c r="J13" s="20">
        <f t="shared" si="2"/>
        <v>0.15505622752692938</v>
      </c>
      <c r="K13" s="20">
        <f t="shared" si="2"/>
        <v>7.1459612022962346E-2</v>
      </c>
    </row>
    <row r="14" spans="1:16">
      <c r="A14" t="s">
        <v>173</v>
      </c>
      <c r="K14" s="99">
        <f>K13</f>
        <v>7.1459612022962346E-2</v>
      </c>
      <c r="L14" s="99">
        <f>'Valuation Model'!C10</f>
        <v>0.2</v>
      </c>
      <c r="M14" s="99">
        <f>'Valuation Model'!D10</f>
        <v>0.22</v>
      </c>
      <c r="N14" s="99">
        <f>'Valuation Model'!E10</f>
        <v>0.22</v>
      </c>
      <c r="O14" s="99">
        <f>'Valuation Model'!F10</f>
        <v>0.22</v>
      </c>
      <c r="P14" s="99">
        <f>'Valuation Model'!G10</f>
        <v>0.22</v>
      </c>
    </row>
    <row r="15" spans="1:16">
      <c r="A15" t="s">
        <v>174</v>
      </c>
      <c r="K15" s="99">
        <f>K13</f>
        <v>7.1459612022962346E-2</v>
      </c>
      <c r="L15" s="99">
        <f>'Valuation Model'!C11</f>
        <v>0.16500000000000001</v>
      </c>
      <c r="M15" s="99">
        <f>'Valuation Model'!D11</f>
        <v>0.17</v>
      </c>
      <c r="N15" s="99">
        <f>'Valuation Model'!E11</f>
        <v>0.15</v>
      </c>
      <c r="O15" s="99">
        <f>'Valuation Model'!F11</f>
        <v>0.14000000000000001</v>
      </c>
      <c r="P15" s="99">
        <f>'Valuation Model'!G11</f>
        <v>0.14000000000000001</v>
      </c>
    </row>
    <row r="17" spans="1:16">
      <c r="A17" s="10" t="s">
        <v>175</v>
      </c>
      <c r="B17" s="134">
        <f>B9</f>
        <v>39082</v>
      </c>
      <c r="C17" s="134">
        <f t="shared" ref="C17:K17" si="3">C9</f>
        <v>39447</v>
      </c>
      <c r="D17" s="134">
        <f t="shared" si="3"/>
        <v>39813</v>
      </c>
      <c r="E17" s="134">
        <f t="shared" si="3"/>
        <v>40178</v>
      </c>
      <c r="F17" s="134">
        <f t="shared" si="3"/>
        <v>40543</v>
      </c>
      <c r="G17" s="134">
        <f t="shared" si="3"/>
        <v>40908</v>
      </c>
      <c r="H17" s="134">
        <f t="shared" si="3"/>
        <v>41274</v>
      </c>
      <c r="I17" s="134">
        <f t="shared" si="3"/>
        <v>41639</v>
      </c>
      <c r="J17" s="134">
        <f t="shared" si="3"/>
        <v>42004</v>
      </c>
      <c r="K17" s="134">
        <f t="shared" si="3"/>
        <v>42369</v>
      </c>
    </row>
    <row r="18" spans="1:16">
      <c r="A18" t="s">
        <v>137</v>
      </c>
      <c r="B18" s="18">
        <f>B10</f>
        <v>316.25</v>
      </c>
      <c r="C18" s="18">
        <f t="shared" ref="C18:K18" si="4">C10</f>
        <v>615.4375</v>
      </c>
      <c r="D18" s="18">
        <f t="shared" si="4"/>
        <v>783.67529999999999</v>
      </c>
      <c r="E18" s="18">
        <f t="shared" si="4"/>
        <v>995.34429999999998</v>
      </c>
      <c r="F18" s="18">
        <f t="shared" si="4"/>
        <v>674.57029999999997</v>
      </c>
      <c r="G18" s="18">
        <f t="shared" si="4"/>
        <v>724.99850000000004</v>
      </c>
      <c r="H18" s="18">
        <f t="shared" si="4"/>
        <v>592.70299999999997</v>
      </c>
      <c r="I18" s="18">
        <f t="shared" si="4"/>
        <v>550.09659999999997</v>
      </c>
      <c r="J18" s="18">
        <f t="shared" si="4"/>
        <v>445.11340000000001</v>
      </c>
      <c r="K18" s="18">
        <f t="shared" si="4"/>
        <v>201.53540000000001</v>
      </c>
    </row>
    <row r="19" spans="1:16">
      <c r="A19" t="s">
        <v>176</v>
      </c>
      <c r="B19" s="18">
        <f>-'Company Analysis'!B28</f>
        <v>110.6924616232498</v>
      </c>
      <c r="C19" s="18">
        <f>-'Company Analysis'!C28</f>
        <v>261.07342808536561</v>
      </c>
      <c r="D19" s="18">
        <f>-'Company Analysis'!D28</f>
        <v>116.26450082681302</v>
      </c>
      <c r="E19" s="18">
        <f>-'Company Analysis'!E28</f>
        <v>-35.073552896842031</v>
      </c>
      <c r="F19" s="18">
        <f>-'Company Analysis'!F28</f>
        <v>-26.022655695675674</v>
      </c>
      <c r="G19" s="18">
        <f>-'Company Analysis'!G28</f>
        <v>10.397199697904078</v>
      </c>
      <c r="H19" s="18">
        <f>-'Company Analysis'!H28</f>
        <v>-10.804658341032017</v>
      </c>
      <c r="I19" s="18">
        <f>-'Company Analysis'!I28</f>
        <v>4.0424270773568232</v>
      </c>
      <c r="J19" s="18">
        <f>-'Company Analysis'!J28</f>
        <v>103.77059777773439</v>
      </c>
      <c r="K19" s="18">
        <f>-'Company Analysis'!K28</f>
        <v>66.068799999970423</v>
      </c>
    </row>
    <row r="21" spans="1:16">
      <c r="A21" s="10" t="s">
        <v>177</v>
      </c>
      <c r="B21" s="134">
        <f>B17</f>
        <v>39082</v>
      </c>
      <c r="C21" s="134">
        <f t="shared" ref="C21:K21" si="5">C17</f>
        <v>39447</v>
      </c>
      <c r="D21" s="134">
        <f t="shared" si="5"/>
        <v>39813</v>
      </c>
      <c r="E21" s="134">
        <f t="shared" si="5"/>
        <v>40178</v>
      </c>
      <c r="F21" s="134">
        <f t="shared" si="5"/>
        <v>40543</v>
      </c>
      <c r="G21" s="134">
        <f t="shared" si="5"/>
        <v>40908</v>
      </c>
      <c r="H21" s="134">
        <f t="shared" si="5"/>
        <v>41274</v>
      </c>
      <c r="I21" s="134">
        <f t="shared" si="5"/>
        <v>41639</v>
      </c>
      <c r="J21" s="134">
        <f t="shared" si="5"/>
        <v>42004</v>
      </c>
      <c r="K21" s="134">
        <f t="shared" si="5"/>
        <v>42369</v>
      </c>
    </row>
    <row r="22" spans="1:16">
      <c r="A22" t="str">
        <f>'Company Analysis'!A19</f>
        <v>Capex in Excess of Maintenance</v>
      </c>
      <c r="B22" s="18">
        <f>-'Company Analysis'!B19</f>
        <v>47.300999999999988</v>
      </c>
      <c r="C22" s="18">
        <f>-'Company Analysis'!C19</f>
        <v>90.126500000000021</v>
      </c>
      <c r="D22" s="18">
        <f>-'Company Analysis'!D19</f>
        <v>41.13430000000001</v>
      </c>
      <c r="E22" s="18">
        <f>-'Company Analysis'!E19</f>
        <v>-49.91269999999993</v>
      </c>
      <c r="F22" s="18">
        <f>-'Company Analysis'!F19</f>
        <v>-63.83469999999997</v>
      </c>
      <c r="G22" s="18">
        <f>-'Company Analysis'!G19</f>
        <v>-58.969499999999911</v>
      </c>
      <c r="H22" s="18">
        <f>-'Company Analysis'!H19</f>
        <v>-53.59400000000003</v>
      </c>
      <c r="I22" s="18">
        <f>-'Company Analysis'!I19</f>
        <v>-23.904399999999981</v>
      </c>
      <c r="J22" s="18">
        <f>-'Company Analysis'!J19</f>
        <v>-4.2586000000000013</v>
      </c>
      <c r="K22" s="18">
        <f>-'Company Analysis'!K19</f>
        <v>1.6604000000000241</v>
      </c>
    </row>
    <row r="23" spans="1:16">
      <c r="A23" t="s">
        <v>179</v>
      </c>
      <c r="B23" s="18">
        <f>-'Company Analysis'!B20</f>
        <v>-7.5999999999999998E-2</v>
      </c>
      <c r="C23" s="18">
        <f>-'Company Analysis'!C20</f>
        <v>-5.0000000000000001E-3</v>
      </c>
      <c r="D23" s="18">
        <f>-'Company Analysis'!D20</f>
        <v>-1.9E-2</v>
      </c>
      <c r="E23" s="18">
        <f>-'Company Analysis'!E20</f>
        <v>-5.0000000000000001E-3</v>
      </c>
      <c r="F23" s="18">
        <f>-'Company Analysis'!F20</f>
        <v>-0.13900000000000001</v>
      </c>
      <c r="G23" s="18">
        <f>-'Company Analysis'!G20</f>
        <v>-4.1269999999999998</v>
      </c>
      <c r="H23" s="18">
        <f>-'Company Analysis'!H20</f>
        <v>-0.75700000000000001</v>
      </c>
      <c r="I23" s="18">
        <f>-'Company Analysis'!I20</f>
        <v>-0.88500000000000001</v>
      </c>
      <c r="J23" s="18">
        <f>-'Company Analysis'!J20</f>
        <v>-0.748</v>
      </c>
      <c r="K23" s="18">
        <f>-'Company Analysis'!K20</f>
        <v>-7.9210000000000003</v>
      </c>
    </row>
    <row r="24" spans="1:16">
      <c r="A24" t="s">
        <v>180</v>
      </c>
      <c r="B24" s="18">
        <f>-'Company Analysis'!B21</f>
        <v>39.614000000000004</v>
      </c>
      <c r="C24" s="18">
        <f>-'Company Analysis'!C21</f>
        <v>131.66900000000001</v>
      </c>
      <c r="D24" s="18">
        <f>-'Company Analysis'!D21</f>
        <v>67.102000000000004</v>
      </c>
      <c r="E24" s="18">
        <f>-'Company Analysis'!E21</f>
        <v>7.5730000000000004</v>
      </c>
      <c r="F24" s="18">
        <f>-'Company Analysis'!F21</f>
        <v>16.003</v>
      </c>
      <c r="G24" s="18">
        <f>-'Company Analysis'!G21</f>
        <v>61.122999999999998</v>
      </c>
      <c r="H24" s="18">
        <f>-'Company Analysis'!H21</f>
        <v>14.48</v>
      </c>
      <c r="I24" s="18">
        <f>-'Company Analysis'!I21</f>
        <v>6.8019999999999996</v>
      </c>
      <c r="J24" s="18">
        <f>-'Company Analysis'!J21</f>
        <v>23.590999999999998</v>
      </c>
      <c r="K24" s="18">
        <f>-'Company Analysis'!K21</f>
        <v>42.576000000000001</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182</v>
      </c>
      <c r="B26" s="18">
        <f>-'Company Analysis'!B27</f>
        <v>23.853461623249796</v>
      </c>
      <c r="C26" s="18">
        <f>-'Company Analysis'!C27</f>
        <v>39.282928085365583</v>
      </c>
      <c r="D26" s="18">
        <f>-'Company Analysis'!D27</f>
        <v>8.0472008268130004</v>
      </c>
      <c r="E26" s="18">
        <f>-'Company Analysis'!E27</f>
        <v>7.2711471031578974</v>
      </c>
      <c r="F26" s="18">
        <f>-'Company Analysis'!F27</f>
        <v>21.948044304324299</v>
      </c>
      <c r="G26" s="18">
        <f>-'Company Analysis'!G27</f>
        <v>12.370699697903994</v>
      </c>
      <c r="H26" s="18">
        <f>-'Company Analysis'!H27</f>
        <v>29.066341658968007</v>
      </c>
      <c r="I26" s="18">
        <f>-'Company Analysis'!I27</f>
        <v>22.029827077356806</v>
      </c>
      <c r="J26" s="18">
        <f>-'Company Analysis'!J27</f>
        <v>85.186197777734392</v>
      </c>
      <c r="K26" s="18">
        <f>-'Company Analysis'!K27</f>
        <v>29.753399999970398</v>
      </c>
    </row>
    <row r="28" spans="1:16">
      <c r="A28" s="10" t="s">
        <v>73</v>
      </c>
      <c r="B28" s="134">
        <f>B1</f>
        <v>39082</v>
      </c>
      <c r="C28" s="134">
        <f t="shared" ref="C28:P28" si="6">C1</f>
        <v>39447</v>
      </c>
      <c r="D28" s="134">
        <f t="shared" si="6"/>
        <v>39813</v>
      </c>
      <c r="E28" s="134">
        <f t="shared" si="6"/>
        <v>40178</v>
      </c>
      <c r="F28" s="134">
        <f t="shared" si="6"/>
        <v>40543</v>
      </c>
      <c r="G28" s="134">
        <f t="shared" si="6"/>
        <v>40908</v>
      </c>
      <c r="H28" s="134">
        <f t="shared" si="6"/>
        <v>41274</v>
      </c>
      <c r="I28" s="134">
        <f t="shared" si="6"/>
        <v>41639</v>
      </c>
      <c r="J28" s="134">
        <f t="shared" si="6"/>
        <v>42004</v>
      </c>
      <c r="K28" s="134">
        <f t="shared" si="6"/>
        <v>42369</v>
      </c>
      <c r="L28" s="134">
        <f t="shared" si="6"/>
        <v>42734</v>
      </c>
      <c r="M28" s="134">
        <f t="shared" si="6"/>
        <v>43099</v>
      </c>
      <c r="N28" s="134">
        <f t="shared" si="6"/>
        <v>43464</v>
      </c>
      <c r="O28" s="134">
        <f t="shared" si="6"/>
        <v>43829</v>
      </c>
      <c r="P28" s="134">
        <f t="shared" si="6"/>
        <v>44194</v>
      </c>
    </row>
    <row r="29" spans="1:16">
      <c r="A29" t="s">
        <v>183</v>
      </c>
      <c r="B29" s="18">
        <f>'Company Analysis'!B32</f>
        <v>205.55753837675019</v>
      </c>
      <c r="C29" s="18">
        <f>'Company Analysis'!C32</f>
        <v>354.36407191463439</v>
      </c>
      <c r="D29" s="18">
        <f>'Company Analysis'!D32</f>
        <v>667.410799173187</v>
      </c>
      <c r="E29" s="18">
        <f>'Company Analysis'!E32</f>
        <v>1030.4178528968421</v>
      </c>
      <c r="F29" s="18">
        <f>'Company Analysis'!F32</f>
        <v>700.59295569567564</v>
      </c>
      <c r="G29" s="18">
        <f>'Company Analysis'!G32</f>
        <v>714.60130030209598</v>
      </c>
      <c r="H29" s="18">
        <f>'Company Analysis'!H32</f>
        <v>603.50765834103197</v>
      </c>
      <c r="I29" s="18">
        <f>'Company Analysis'!I32</f>
        <v>546.05417292264315</v>
      </c>
      <c r="J29" s="18">
        <f>'Company Analysis'!J32</f>
        <v>341.34280222226562</v>
      </c>
      <c r="K29" s="18">
        <f>'Company Analysis'!K32</f>
        <v>135.46660000002959</v>
      </c>
    </row>
    <row r="30" spans="1:16">
      <c r="A30" t="s">
        <v>184</v>
      </c>
      <c r="L30" s="18">
        <f>L11*(1-'Valuation Model'!C12)</f>
        <v>505.31690120000002</v>
      </c>
      <c r="M30" s="18">
        <f>M11*(1-'Valuation Model'!D12)</f>
        <v>594.77989701350009</v>
      </c>
      <c r="N30" s="18">
        <f>N11*(1-'Valuation Model'!E12)</f>
        <v>653.23784726337499</v>
      </c>
      <c r="O30" s="18">
        <f>O11*(1-'Valuation Model'!F12)</f>
        <v>687.49598397111492</v>
      </c>
      <c r="P30" s="18">
        <f>P11*(1-'Valuation Model'!G12)</f>
        <v>724.98034096423885</v>
      </c>
    </row>
    <row r="31" spans="1:16">
      <c r="A31" t="s">
        <v>185</v>
      </c>
      <c r="L31" s="18">
        <f>L12*(1-'Valuation Model'!C12)</f>
        <v>410.81346281250001</v>
      </c>
      <c r="M31" s="18">
        <f>M12*(1-'Valuation Model'!D12)</f>
        <v>426.54632421090008</v>
      </c>
      <c r="N31" s="18">
        <f>N12*(1-'Valuation Model'!E12)</f>
        <v>386.12469493138508</v>
      </c>
      <c r="O31" s="18">
        <f>O12*(1-'Valuation Model'!F12)</f>
        <v>375.29068275109796</v>
      </c>
      <c r="P31" s="18">
        <f>P12*(1-'Valuation Model'!G12)</f>
        <v>395.57658156059165</v>
      </c>
    </row>
    <row r="32" spans="1:16">
      <c r="A32" t="s">
        <v>186</v>
      </c>
      <c r="B32" s="20">
        <f t="shared" ref="B32:J32" si="7">B29/B2</f>
        <v>0.11587234406806662</v>
      </c>
      <c r="C32" s="20">
        <f t="shared" si="7"/>
        <v>0.11142406529490734</v>
      </c>
      <c r="D32" s="20">
        <f t="shared" si="7"/>
        <v>0.19101204672169131</v>
      </c>
      <c r="E32" s="20">
        <f t="shared" si="7"/>
        <v>0.34971621784147722</v>
      </c>
      <c r="F32" s="20">
        <f t="shared" si="7"/>
        <v>0.26045209514206069</v>
      </c>
      <c r="G32" s="20">
        <f t="shared" si="7"/>
        <v>0.25904782526813575</v>
      </c>
      <c r="H32" s="20">
        <f t="shared" si="7"/>
        <v>0.22223117948246088</v>
      </c>
      <c r="I32" s="20">
        <f t="shared" si="7"/>
        <v>0.20747913651747121</v>
      </c>
      <c r="J32" s="20">
        <f t="shared" si="7"/>
        <v>0.118907512571078</v>
      </c>
      <c r="K32" s="20">
        <f>K29/K2</f>
        <v>4.8033202494807088E-2</v>
      </c>
    </row>
    <row r="33" spans="1:16">
      <c r="A33" t="s">
        <v>187</v>
      </c>
      <c r="K33" s="99">
        <f>K32</f>
        <v>4.8033202494807088E-2</v>
      </c>
      <c r="L33" s="135">
        <f>(1-'Valuation Model'!C12)*'Valuation Model'!C10</f>
        <v>0.17</v>
      </c>
      <c r="M33" s="135">
        <f>(1-'Valuation Model'!D12)*'Valuation Model'!D10</f>
        <v>0.187</v>
      </c>
      <c r="N33" s="135">
        <f>(1-'Valuation Model'!E12)*'Valuation Model'!E10</f>
        <v>0.187</v>
      </c>
      <c r="O33" s="135">
        <f>(1-'Valuation Model'!F12)*'Valuation Model'!F10</f>
        <v>0.187</v>
      </c>
      <c r="P33" s="135">
        <f>(1-'Valuation Model'!G12)*'Valuation Model'!G10</f>
        <v>0.187</v>
      </c>
    </row>
    <row r="34" spans="1:16">
      <c r="A34" t="s">
        <v>188</v>
      </c>
      <c r="K34" s="99">
        <f>K32</f>
        <v>4.8033202494807088E-2</v>
      </c>
      <c r="L34" s="135">
        <f>(1-'Valuation Model'!C12)*'Valuation Model'!C11</f>
        <v>0.14025000000000001</v>
      </c>
      <c r="M34" s="135">
        <f>(1-'Valuation Model'!D12)*'Valuation Model'!D11</f>
        <v>0.14450000000000002</v>
      </c>
      <c r="N34" s="135">
        <f>(1-'Valuation Model'!E12)*'Valuation Model'!E11</f>
        <v>0.1275</v>
      </c>
      <c r="O34" s="135">
        <f>(1-'Valuation Model'!F12)*'Valuation Model'!F11</f>
        <v>0.11900000000000001</v>
      </c>
      <c r="P34" s="135">
        <f>(1-'Valuation Model'!G12)*'Valuation Model'!G11</f>
        <v>0.11900000000000001</v>
      </c>
    </row>
    <row r="36" spans="1:16">
      <c r="A36" s="10" t="s">
        <v>153</v>
      </c>
      <c r="B36" s="134">
        <f>B1</f>
        <v>39082</v>
      </c>
      <c r="C36" s="134">
        <f t="shared" ref="C36:K36" si="8">C1</f>
        <v>39447</v>
      </c>
      <c r="D36" s="134">
        <f t="shared" si="8"/>
        <v>39813</v>
      </c>
      <c r="E36" s="134">
        <f t="shared" si="8"/>
        <v>40178</v>
      </c>
      <c r="F36" s="134">
        <f t="shared" si="8"/>
        <v>40543</v>
      </c>
      <c r="G36" s="134">
        <f t="shared" si="8"/>
        <v>40908</v>
      </c>
      <c r="H36" s="134">
        <f t="shared" si="8"/>
        <v>41274</v>
      </c>
      <c r="I36" s="134">
        <f t="shared" si="8"/>
        <v>41639</v>
      </c>
      <c r="J36" s="134">
        <f t="shared" si="8"/>
        <v>42004</v>
      </c>
      <c r="K36" s="134">
        <f t="shared" si="8"/>
        <v>42369</v>
      </c>
    </row>
    <row r="37" spans="1:16">
      <c r="A37" t="str">
        <f>ticker&amp;" Actual OCP ($, LHS)"</f>
        <v>GRMN Actual OCP ($, LHS)</v>
      </c>
      <c r="B37" s="18">
        <f>B10</f>
        <v>316.25</v>
      </c>
      <c r="C37" s="18">
        <f t="shared" ref="C37:K37" si="9">C10</f>
        <v>615.4375</v>
      </c>
      <c r="D37" s="18">
        <f t="shared" si="9"/>
        <v>783.67529999999999</v>
      </c>
      <c r="E37" s="18">
        <f t="shared" si="9"/>
        <v>995.34429999999998</v>
      </c>
      <c r="F37" s="18">
        <f t="shared" si="9"/>
        <v>674.57029999999997</v>
      </c>
      <c r="G37" s="18">
        <f t="shared" si="9"/>
        <v>724.99850000000004</v>
      </c>
      <c r="H37" s="18">
        <f t="shared" si="9"/>
        <v>592.70299999999997</v>
      </c>
      <c r="I37" s="18">
        <f t="shared" si="9"/>
        <v>550.09659999999997</v>
      </c>
      <c r="J37" s="18">
        <f t="shared" si="9"/>
        <v>445.11340000000001</v>
      </c>
      <c r="K37" s="18">
        <f t="shared" si="9"/>
        <v>201.53540000000001</v>
      </c>
    </row>
    <row r="38" spans="1:16">
      <c r="A38" t="str">
        <f>ticker&amp;" OCP if GDP-Growth ($, LHS)"</f>
        <v>GRMN OCP if GDP-Growth ($, LHS)</v>
      </c>
      <c r="B38" s="18">
        <f>B37</f>
        <v>316.25</v>
      </c>
      <c r="C38" s="18">
        <f>(1+'Company Analysis'!C40)*B38</f>
        <v>330.22323078672775</v>
      </c>
      <c r="D38" s="18">
        <f>(1+'Company Analysis'!D40)*C38</f>
        <v>327.07385878991221</v>
      </c>
      <c r="E38" s="18">
        <f>(1+'Company Analysis'!E40)*D38</f>
        <v>327.44701778453845</v>
      </c>
      <c r="F38" s="18">
        <f>(1+'Company Analysis'!F40)*E38</f>
        <v>342.36663373233637</v>
      </c>
      <c r="G38" s="18">
        <f>(1+'Company Analysis'!G40)*F38</f>
        <v>354.84498059480825</v>
      </c>
      <c r="H38" s="18">
        <f>(1+'Company Analysis'!H40)*G38</f>
        <v>367.14573974297014</v>
      </c>
      <c r="I38" s="18">
        <f>(1+'Company Analysis'!I40)*H38</f>
        <v>383.91091915214247</v>
      </c>
      <c r="J38" s="18">
        <f>(1+'Company Analysis'!J40)*I38</f>
        <v>397.96957187739906</v>
      </c>
      <c r="K38" s="18">
        <f>(1+'Company Analysis'!K40)*J38</f>
        <v>397.09961687185472</v>
      </c>
    </row>
    <row r="39" spans="1:16">
      <c r="A39" t="str">
        <f>ticker&amp;" - GDP Growth Difference (YoY, %, RHS)"</f>
        <v>GRMN - GDP Growth Difference (YoY, %, RHS)</v>
      </c>
      <c r="B39" s="136"/>
      <c r="C39" s="99">
        <f>'Company Analysis'!C41-'Company Analysis'!C40</f>
        <v>0.9018633018601494</v>
      </c>
      <c r="D39" s="99">
        <f>'Company Analysis'!D41-'Company Analysis'!D40</f>
        <v>0.28290003294102983</v>
      </c>
      <c r="E39" s="99">
        <f>'Company Analysis'!E41-'Company Analysis'!E40</f>
        <v>0.26895693129797427</v>
      </c>
      <c r="F39" s="99">
        <f>'Company Analysis'!F41-'Company Analysis'!F40</f>
        <v>-0.36783786336725965</v>
      </c>
      <c r="G39" s="99">
        <f>'Company Analysis'!G41-'Company Analysis'!G40</f>
        <v>3.830871181308293E-2</v>
      </c>
      <c r="H39" s="99">
        <f>'Company Analysis'!H41-'Company Analysis'!H40</f>
        <v>-0.21714209242074067</v>
      </c>
      <c r="I39" s="99">
        <f>'Company Analysis'!I41-'Company Analysis'!I40</f>
        <v>-0.11754846120624773</v>
      </c>
      <c r="J39" s="99">
        <f>'Company Analysis'!J41-'Company Analysis'!J40</f>
        <v>-0.22746459599164914</v>
      </c>
      <c r="K39" s="99">
        <f>'Company Analysis'!K41-'Company Analysis'!K40</f>
        <v>-0.54504085779856981</v>
      </c>
    </row>
    <row r="40" spans="1:16">
      <c r="A40" t="str">
        <f>ticker&amp;" - GDP Growth Difference (3Y, %, RHS)"</f>
        <v>GRMN - GDP Growth Difference (3Y, %, RHS)</v>
      </c>
      <c r="B40" s="137"/>
      <c r="C40" s="99"/>
      <c r="D40" s="99"/>
      <c r="E40" s="99">
        <f>'Company Analysis'!E43-'Company Analysis'!E42</f>
        <v>0.38438834465452998</v>
      </c>
      <c r="F40" s="99">
        <f>'Company Analysis'!F43-'Company Analysis'!F42</f>
        <v>1.2364170954672238E-2</v>
      </c>
      <c r="G40" s="99">
        <f>'Company Analysis'!G43-'Company Analysis'!G42</f>
        <v>-5.177250195570704E-2</v>
      </c>
      <c r="H40" s="99">
        <f>'Company Analysis'!H43-'Company Analysis'!H42</f>
        <v>-0.206866916817951</v>
      </c>
      <c r="I40" s="99">
        <f>'Company Analysis'!I43-'Company Analysis'!I42</f>
        <v>-0.10151054398242543</v>
      </c>
      <c r="J40" s="99">
        <f>'Company Analysis'!J43-'Company Analysis'!J42</f>
        <v>-0.18884258102255447</v>
      </c>
      <c r="K40" s="99">
        <f>'Company Analysis'!K43-'Company Analysis'!K42</f>
        <v>-0.2724096237166862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L31" sqref="L31"/>
    </sheetView>
  </sheetViews>
  <sheetFormatPr defaultColWidth="9.15234375" defaultRowHeight="14.6"/>
  <cols>
    <col min="1" max="1" width="4.765625" style="77" bestFit="1" customWidth="1"/>
    <col min="2" max="2" width="14.3828125" style="77" bestFit="1" customWidth="1"/>
    <col min="3" max="3" width="9.23046875" style="77" bestFit="1" customWidth="1"/>
    <col min="4" max="4" width="12.23046875" style="77" bestFit="1" customWidth="1"/>
    <col min="5" max="7" width="12.23046875" style="77" customWidth="1"/>
    <col min="8" max="8" width="16.15234375" style="77" bestFit="1" customWidth="1"/>
    <col min="9" max="10" width="12.23046875" style="77" customWidth="1"/>
    <col min="11" max="11" width="10.84375" style="77" bestFit="1" customWidth="1"/>
    <col min="12" max="12" width="10.61328125" style="77" bestFit="1" customWidth="1"/>
    <col min="13" max="14" width="9.15234375" style="77"/>
    <col min="15" max="15" width="13.84375" style="77" bestFit="1" customWidth="1"/>
    <col min="16" max="16384" width="9.15234375" style="77"/>
  </cols>
  <sheetData>
    <row r="1" spans="1:15">
      <c r="A1" s="77" t="s">
        <v>100</v>
      </c>
      <c r="B1" s="78">
        <f ca="1">MAX(C5:C12)+10</f>
        <v>77</v>
      </c>
      <c r="D1" s="77" t="s">
        <v>101</v>
      </c>
      <c r="E1" s="77">
        <v>5</v>
      </c>
    </row>
    <row r="2" spans="1:15">
      <c r="A2" s="77" t="s">
        <v>102</v>
      </c>
      <c r="B2" s="78">
        <f ca="1">MIN(C5:C12)-10</f>
        <v>15</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3% | 15% | -5%</v>
      </c>
      <c r="C5" s="89">
        <f ca="1">'Valuation Model'!K2</f>
        <v>25</v>
      </c>
      <c r="D5" s="84">
        <f ca="1">IF(ABS(INDEX($K$6:$K$55,MATCH(C5,$K$6:$K$55,1)+IF(C5&gt;=MAX($K$6:$K$55),0,1),1)-C5)&lt;ABS(INDEX($K$6:$K$55,MATCH(C5,$K$6:$K$55,1))-C5),INDEX($K$6:$K$55,MATCH(C5,$K$6:$K$55,1)+IF(C5&gt;=MAX($K$6:$K$55),0,1),1),INDEX($K$6:$K$55,MATCH(C5,$K$6:$K$55,1)))</f>
        <v>24.64</v>
      </c>
      <c r="E5" s="85">
        <f>IF(H5="N",5%/COUNTIF('Valuation Model'!$L$2:$L$9,"No"),IF(G5&lt;&gt;"Y",50%/(COUNTIF('Valuation Model'!$L$2:$L$9,"Yes")-COUNTIF(G$5:G$12,"Y")),45%/(COUNTIF(G$5:G$12,"Y"))))</f>
        <v>0.125</v>
      </c>
      <c r="F5" s="79" t="s">
        <v>51</v>
      </c>
      <c r="G5" s="79" t="str">
        <f>IF(LEFT('Valuation Model'!L2,1)="M","Y","")</f>
        <v/>
      </c>
      <c r="H5" s="79" t="str">
        <f>IF(LEFT('Valuation Model'!L2,1)="M","Y",LEFT('Valuation Model'!L2,1))</f>
        <v>Y</v>
      </c>
      <c r="J5" s="86">
        <v>0</v>
      </c>
      <c r="K5" s="84">
        <f t="shared" ref="K5:K55" ca="1" si="0">$B$1*J5</f>
        <v>0</v>
      </c>
      <c r="L5" s="87" t="str">
        <f t="shared" ref="L5:L55" ca="1" si="1">IFERROR(IF(VLOOKUP(K5,$D$5:$F$16,3,FALSE)="Scenario",IF(VLOOKUP(K5,$D$5:$H$16,5,FALSE)="Y",VLOOKUP(K5,$D$5:$E$16,2,0),""),IF(VLOOKUP(K5,$D$5:$F$16,3,FALSE)&lt;&gt;"Scenario","")),"")</f>
        <v/>
      </c>
      <c r="M5" s="85" t="str">
        <f t="shared" ref="M5:M55" ca="1" si="2">IFERROR(IF(VLOOKUP(K5,$D$5:$F$16,3,FALSE)="Scenario",IF(VLOOKUP(K5,$D$5:$H$16,5,FALSE)="N",VLOOKUP(K5,$D$5:$E$16,2,0),""),IF(VLOOKUP(K5,$D$5:$F$16,3,FALSE)&lt;&gt;"Scenario","")),"")</f>
        <v/>
      </c>
      <c r="N5" s="84">
        <f ca="1">LN('Histogram Data'!K5+0.01)-LN(price)</f>
        <v>-8.4973985640880585</v>
      </c>
      <c r="O5" s="84">
        <f ca="1">_xlfn.NORM.DIST(N5,0+0.03^3,AVERAGE('Valuation Model'!$K$22:$L$22),FALSE)/scaling</f>
        <v>3.490272116637065E-246</v>
      </c>
    </row>
    <row r="6" spans="1:15" s="79" customFormat="1" ht="12">
      <c r="A6" s="82"/>
      <c r="B6" s="88" t="str">
        <f>'Valuation Model'!I6</f>
        <v>7% | 15% | -5%</v>
      </c>
      <c r="C6" s="89">
        <f ca="1">'Valuation Model'!K6</f>
        <v>29</v>
      </c>
      <c r="D6" s="84">
        <f ca="1">IF(ABS(INDEX($K$6:$K$55,MATCH(C6,$K$6:$K$55,1)+IF(C6&gt;=MAX($K$6:$K$55),0,1),1)-C6)&lt;ABS(INDEX($K$6:$K$55,MATCH(C6,$K$6:$K$55,1))-C6),INDEX($K$6:$K$55,MATCH(C6,$K$6:$K$55,1)+IF(C6&gt;=MAX($K$6:$K$55),0,1),1),INDEX($K$6:$K$55,MATCH(C6,$K$6:$K$55,1)))</f>
        <v>29.260000000000005</v>
      </c>
      <c r="E6" s="85">
        <f>IF(H6="N",5%/COUNTIF('Valuation Model'!$L$2:$L$9,"No"),IF(G6&lt;&gt;"Y",50%/(COUNTIF('Valuation Model'!$L$2:$L$9,"Yes")-COUNTIF(G$5:G$12,"Y")),45%/(COUNTIF(G$5:G$12,"Y"))))</f>
        <v>0.125</v>
      </c>
      <c r="F6" s="79" t="s">
        <v>51</v>
      </c>
      <c r="G6" s="79" t="str">
        <f>IF(LEFT('Valuation Model'!L3,1)="M","Y","")</f>
        <v/>
      </c>
      <c r="H6" s="79" t="str">
        <f>IF(LEFT('Valuation Model'!L6,1)="M","Y",LEFT('Valuation Model'!L6,1))</f>
        <v>Y</v>
      </c>
      <c r="J6" s="86">
        <v>0.02</v>
      </c>
      <c r="K6" s="84">
        <f t="shared" ca="1" si="0"/>
        <v>1.54</v>
      </c>
      <c r="L6" s="87" t="str">
        <f t="shared" ca="1" si="1"/>
        <v/>
      </c>
      <c r="M6" s="85" t="str">
        <f t="shared" ca="1" si="2"/>
        <v/>
      </c>
      <c r="N6" s="84">
        <f ca="1">LN('Histogram Data'!K6+0.01)-LN(price)</f>
        <v>-3.4539734471688113</v>
      </c>
      <c r="O6" s="84">
        <f ca="1">_xlfn.NORM.DIST(N6,0+0.03^3,AVERAGE('Valuation Model'!$K$22:$L$22),FALSE)/scaling</f>
        <v>1.0629284117729993E-41</v>
      </c>
    </row>
    <row r="7" spans="1:15" s="79" customFormat="1" ht="12">
      <c r="A7" s="82"/>
      <c r="B7" s="88" t="str">
        <f>'Valuation Model'!I3</f>
        <v>3% | 15% | 7%</v>
      </c>
      <c r="C7" s="89">
        <f ca="1">'Valuation Model'!K3</f>
        <v>38</v>
      </c>
      <c r="D7" s="84">
        <f ca="1">IF(ABS(INDEX($K$6:$K$55,MATCH(C7,$K$6:$K$55,1)+IF(C7&gt;=MAX($K$6:$K$55),0,1),1)-C7)&lt;ABS(INDEX($K$6:$K$55,MATCH(C7,$K$6:$K$55,1))-C7),INDEX($K$6:$K$55,MATCH(C7,$K$6:$K$55,1)+IF(C7&gt;=MAX($K$6:$K$55),0,1),1),INDEX($K$6:$K$55,MATCH(C7,$K$6:$K$55,1)))</f>
        <v>38.500000000000007</v>
      </c>
      <c r="E7" s="85">
        <f>IF(H7="N",5%/COUNTIF('Valuation Model'!$L$2:$L$9,"No"),IF(G7&lt;&gt;"Y",50%/(COUNTIF('Valuation Model'!$L$2:$L$9,"Yes")-COUNTIF(G$5:G$12,"Y")),45%/(COUNTIF(G$5:G$12,"Y"))))</f>
        <v>0.125</v>
      </c>
      <c r="F7" s="79" t="s">
        <v>51</v>
      </c>
      <c r="G7" s="79" t="str">
        <f>IF(LEFT('Valuation Model'!L6,1)="M","Y","")</f>
        <v/>
      </c>
      <c r="H7" s="79" t="str">
        <f>IF(LEFT('Valuation Model'!L3,1)="M","Y",LEFT('Valuation Model'!L3,1))</f>
        <v>Y</v>
      </c>
      <c r="J7" s="86">
        <f>J6+2%</f>
        <v>0.04</v>
      </c>
      <c r="K7" s="84">
        <f t="shared" ca="1" si="0"/>
        <v>3.08</v>
      </c>
      <c r="L7" s="87" t="str">
        <f t="shared" ca="1" si="1"/>
        <v/>
      </c>
      <c r="M7" s="85" t="str">
        <f t="shared" ca="1" si="2"/>
        <v/>
      </c>
      <c r="N7" s="84">
        <f ca="1">LN('Histogram Data'!K7+0.01)-LN(price)</f>
        <v>-2.7640572871903126</v>
      </c>
      <c r="O7" s="84">
        <f ca="1">_xlfn.NORM.DIST(N7,0+0.03^3,AVERAGE('Valuation Model'!$K$22:$L$22),FALSE)/scaling</f>
        <v>3.8015702281883532E-27</v>
      </c>
    </row>
    <row r="8" spans="1:15" s="79" customFormat="1" ht="12">
      <c r="A8" s="82"/>
      <c r="B8" s="88" t="str">
        <f>'Valuation Model'!I4</f>
        <v>3% | 22% | -5%</v>
      </c>
      <c r="C8" s="89">
        <f ca="1">'Valuation Model'!K4</f>
        <v>38</v>
      </c>
      <c r="D8" s="84">
        <f ca="1">IF(ABS(INDEX($K$6:$K$55,MATCH(C8,$K$6:$K$55,1)+IF(C8&gt;=MAX($K$6:$K$55),0,1),1)-C8)&lt;ABS(INDEX($K$6:$K$55,MATCH(C8,$K$6:$K$55,1))-C8),INDEX($K$6:$K$55,MATCH(C8,$K$6:$K$55,1)+IF(C8&gt;=MAX($K$6:$K$55),0,1),1),INDEX($K$6:$K$55,MATCH(C8,$K$6:$K$55,1)))</f>
        <v>38.500000000000007</v>
      </c>
      <c r="E8" s="85">
        <f>IF(H8="N",5%/COUNTIF('Valuation Model'!$L$2:$L$9,"No"),IF(G8&lt;&gt;"Y",50%/(COUNTIF('Valuation Model'!$L$2:$L$9,"Yes")-COUNTIF(G$5:G$12,"Y")),45%/(COUNTIF(G$5:G$12,"Y"))))</f>
        <v>0.22500000000000001</v>
      </c>
      <c r="F8" s="79" t="s">
        <v>51</v>
      </c>
      <c r="G8" s="79" t="str">
        <f>IF(LEFT('Valuation Model'!L4,1)="M","Y","")</f>
        <v>Y</v>
      </c>
      <c r="H8" s="79" t="str">
        <f>IF(LEFT('Valuation Model'!L4,1)="M","Y",LEFT('Valuation Model'!L4,1))</f>
        <v>Y</v>
      </c>
      <c r="J8" s="86">
        <f t="shared" ref="J8:J55" si="3">J7+2%</f>
        <v>0.06</v>
      </c>
      <c r="K8" s="84">
        <f t="shared" ca="1" si="0"/>
        <v>4.62</v>
      </c>
      <c r="L8" s="87" t="str">
        <f t="shared" ca="1" si="1"/>
        <v/>
      </c>
      <c r="M8" s="85" t="str">
        <f t="shared" ca="1" si="2"/>
        <v/>
      </c>
      <c r="N8" s="84">
        <f ca="1">LN('Histogram Data'!K8+0.01)-LN(price)</f>
        <v>-2.359671510001824</v>
      </c>
      <c r="O8" s="84">
        <f ca="1">_xlfn.NORM.DIST(N8,0+0.03^3,AVERAGE('Valuation Model'!$K$22:$L$22),FALSE)/scaling</f>
        <v>4.0650435645903419E-20</v>
      </c>
    </row>
    <row r="9" spans="1:15" s="79" customFormat="1" ht="12">
      <c r="A9" s="82"/>
      <c r="B9" s="88" t="str">
        <f>'Valuation Model'!I7</f>
        <v>7% | 15% | 7%</v>
      </c>
      <c r="C9" s="89">
        <f ca="1">'Valuation Model'!K7</f>
        <v>43</v>
      </c>
      <c r="D9" s="84">
        <f ca="1">IF(ABS(INDEX($K$6:$K$55,MATCH(C9,$K$6:$K$55,1)+IF(C9&gt;=MAX($K$6:$K$55),0,1),1)-C9)&lt;ABS(INDEX($K$6:$K$55,MATCH(C9,$K$6:$K$55,1))-C9),INDEX($K$6:$K$55,MATCH(C9,$K$6:$K$55,1)+IF(C9&gt;=MAX($K$6:$K$55),0,1),1),INDEX($K$6:$K$55,MATCH(C9,$K$6:$K$55,1)))</f>
        <v>43.120000000000012</v>
      </c>
      <c r="E9" s="85">
        <f>IF(H9="N",5%/COUNTIF('Valuation Model'!$L$2:$L$9,"No"),IF(G9&lt;&gt;"Y",50%/(COUNTIF('Valuation Model'!$L$2:$L$9,"Yes")-COUNTIF(G$5:G$12,"Y")),45%/(COUNTIF(G$5:G$12,"Y"))))</f>
        <v>0.22500000000000001</v>
      </c>
      <c r="F9" s="79" t="s">
        <v>51</v>
      </c>
      <c r="G9" s="79" t="str">
        <f>IF(LEFT('Valuation Model'!L7,1)="M","Y","")</f>
        <v>Y</v>
      </c>
      <c r="H9" s="79" t="str">
        <f>IF(LEFT('Valuation Model'!L7,1)="M","Y",LEFT('Valuation Model'!L7,1))</f>
        <v>Y</v>
      </c>
      <c r="J9" s="86">
        <f t="shared" si="3"/>
        <v>0.08</v>
      </c>
      <c r="K9" s="84">
        <f t="shared" ca="1" si="0"/>
        <v>6.16</v>
      </c>
      <c r="L9" s="87" t="str">
        <f t="shared" ca="1" si="1"/>
        <v/>
      </c>
      <c r="M9" s="85" t="str">
        <f t="shared" ca="1" si="2"/>
        <v/>
      </c>
      <c r="N9" s="84">
        <f ca="1">LN('Histogram Data'!K9+0.01)-LN(price)</f>
        <v>-2.0725295401826704</v>
      </c>
      <c r="O9" s="84">
        <f ca="1">_xlfn.NORM.DIST(N9,0+0.03^3,AVERAGE('Valuation Model'!$K$22:$L$22),FALSE)/scaling</f>
        <v>8.4447836200806059E-16</v>
      </c>
    </row>
    <row r="10" spans="1:15" s="79" customFormat="1" ht="12">
      <c r="A10" s="82"/>
      <c r="B10" s="88" t="str">
        <f>'Valuation Model'!I8</f>
        <v>7% | 22% | -5%</v>
      </c>
      <c r="C10" s="89">
        <f ca="1">'Valuation Model'!K8</f>
        <v>44</v>
      </c>
      <c r="D10" s="84">
        <f ca="1">IF(ABS(INDEX($K$6:$K$55,MATCH(C10,$K$6:$K$55,1)+IF(C10&gt;=MAX($K$6:$K$55),0,1),1)-C10)&lt;ABS(INDEX($K$6:$K$55,MATCH(C10,$K$6:$K$55,1))-C10),INDEX($K$6:$K$55,MATCH(C10,$K$6:$K$55,1)+IF(C10&gt;=MAX($K$6:$K$55),0,1),1),INDEX($K$6:$K$55,MATCH(C10,$K$6:$K$55,1)))</f>
        <v>44.660000000000011</v>
      </c>
      <c r="E10" s="85">
        <f>IF(H10="N",5%/COUNTIF('Valuation Model'!$L$2:$L$9,"No"),IF(G10&lt;&gt;"Y",50%/(COUNTIF('Valuation Model'!$L$2:$L$9,"Yes")-COUNTIF(G$5:G$12,"Y")),45%/(COUNTIF(G$5:G$12,"Y"))))</f>
        <v>0.125</v>
      </c>
      <c r="F10" s="79" t="s">
        <v>51</v>
      </c>
      <c r="G10" s="79" t="str">
        <f>IF(LEFT('Valuation Model'!L5,1)="M","Y","")</f>
        <v/>
      </c>
      <c r="H10" s="79" t="str">
        <f>IF(LEFT('Valuation Model'!L8,1)="M","Y",LEFT('Valuation Model'!L8,1))</f>
        <v>Y</v>
      </c>
      <c r="J10" s="86">
        <f t="shared" si="3"/>
        <v>0.1</v>
      </c>
      <c r="K10" s="84">
        <f t="shared" ca="1" si="0"/>
        <v>7.7</v>
      </c>
      <c r="L10" s="87" t="str">
        <f t="shared" ca="1" si="1"/>
        <v/>
      </c>
      <c r="M10" s="85" t="str">
        <f t="shared" ca="1" si="2"/>
        <v/>
      </c>
      <c r="N10" s="84">
        <f ca="1">LN('Histogram Data'!K10+0.01)-LN(price)</f>
        <v>-1.8497101905247284</v>
      </c>
      <c r="O10" s="84">
        <f ca="1">_xlfn.NORM.DIST(N10,0+0.03^3,AVERAGE('Valuation Model'!$K$22:$L$22),FALSE)/scaling</f>
        <v>7.7886619057843576E-13</v>
      </c>
    </row>
    <row r="11" spans="1:15" s="79" customFormat="1" ht="12">
      <c r="A11" s="82"/>
      <c r="B11" s="88" t="str">
        <f>'Valuation Model'!I5</f>
        <v>3% | 22% | 7%</v>
      </c>
      <c r="C11" s="89">
        <f ca="1">'Valuation Model'!K5</f>
        <v>58</v>
      </c>
      <c r="D11" s="84">
        <f ca="1">IF(ABS(INDEX($K$6:$K$55,MATCH(C11,$K$6:$K$55,1)+IF(C11&gt;=MAX($K$6:$K$55),0,1),1)-C11)&lt;ABS(INDEX($K$6:$K$55,MATCH(C11,$K$6:$K$55,1))-C11),INDEX($K$6:$K$55,MATCH(C11,$K$6:$K$55,1)+IF(C11&gt;=MAX($K$6:$K$55),0,1),1),INDEX($K$6:$K$55,MATCH(C11,$K$6:$K$55,1)))</f>
        <v>58.520000000000024</v>
      </c>
      <c r="E11" s="85">
        <f>IF(H11="N",5%/COUNTIF('Valuation Model'!$L$2:$L$9,"No"),IF(G11&lt;&gt;"Y",50%/(COUNTIF('Valuation Model'!$L$2:$L$9,"Yes")-COUNTIF(G$5:G$12,"Y")),45%/(COUNTIF(G$5:G$12,"Y"))))</f>
        <v>0.125</v>
      </c>
      <c r="F11" s="79" t="s">
        <v>51</v>
      </c>
      <c r="G11" s="79" t="str">
        <f>IF(LEFT('Valuation Model'!L8,1)="M","Y","")</f>
        <v/>
      </c>
      <c r="H11" s="79" t="str">
        <f>IF(LEFT('Valuation Model'!L5,1)="M","Y",LEFT('Valuation Model'!L5,1))</f>
        <v>Y</v>
      </c>
      <c r="J11" s="86">
        <f t="shared" si="3"/>
        <v>0.12000000000000001</v>
      </c>
      <c r="K11" s="84">
        <f t="shared" ca="1" si="0"/>
        <v>9.24</v>
      </c>
      <c r="L11" s="87" t="str">
        <f t="shared" ca="1" si="1"/>
        <v/>
      </c>
      <c r="M11" s="85" t="str">
        <f t="shared" ca="1" si="2"/>
        <v/>
      </c>
      <c r="N11" s="84">
        <f ca="1">LN('Histogram Data'!K11+0.01)-LN(price)</f>
        <v>-1.6676048265756327</v>
      </c>
      <c r="O11" s="84">
        <f ca="1">_xlfn.NORM.DIST(N11,0+0.03^3,AVERAGE('Valuation Model'!$K$22:$L$22),FALSE)/scaling</f>
        <v>1.1599357309132888E-10</v>
      </c>
    </row>
    <row r="12" spans="1:15" s="79" customFormat="1" ht="12">
      <c r="A12" s="82"/>
      <c r="B12" s="88" t="str">
        <f>'Valuation Model'!I9</f>
        <v>7% | 22% | 7%</v>
      </c>
      <c r="C12" s="89">
        <f ca="1">'Valuation Model'!K9</f>
        <v>67</v>
      </c>
      <c r="D12" s="84">
        <f ca="1">IF(ABS(INDEX($K$6:$K$55,MATCH(C12,$K$6:$K$55,1)+IF(C12&gt;=MAX($K$6:$K$55),0,1),1)-C12)&lt;ABS(INDEX($K$6:$K$55,MATCH(C12,$K$6:$K$55,1))-C12),INDEX($K$6:$K$55,MATCH(C12,$K$6:$K$55,1)+IF(C12&gt;=MAX($K$6:$K$55),0,1),1),INDEX($K$6:$K$55,MATCH(C12,$K$6:$K$55,1)))</f>
        <v>67.760000000000034</v>
      </c>
      <c r="E12" s="85">
        <f>IF(H12="N",5%/COUNTIF('Valuation Model'!$L$2:$L$9,"No"),IF(G12&lt;&gt;"Y",50%/(COUNTIF('Valuation Model'!$L$2:$L$9,"Yes")-COUNTIF(G$5:G$12,"Y")),45%/(COUNTIF(G$5:G$12,"Y"))))</f>
        <v>0.125</v>
      </c>
      <c r="F12" s="79" t="s">
        <v>51</v>
      </c>
      <c r="G12" s="79" t="str">
        <f>IF(LEFT('Valuation Model'!L9,1)="M","Y","")</f>
        <v/>
      </c>
      <c r="H12" s="79" t="str">
        <f>IF(LEFT('Valuation Model'!L9,1)="M","Y",LEFT('Valuation Model'!L9,1))</f>
        <v>Y</v>
      </c>
      <c r="J12" s="86">
        <f t="shared" si="3"/>
        <v>0.14000000000000001</v>
      </c>
      <c r="K12" s="84">
        <f t="shared" ca="1" si="0"/>
        <v>10.780000000000001</v>
      </c>
      <c r="L12" s="87" t="str">
        <f t="shared" ca="1" si="1"/>
        <v/>
      </c>
      <c r="M12" s="85" t="str">
        <f t="shared" ca="1" si="2"/>
        <v/>
      </c>
      <c r="N12" s="84">
        <f ca="1">LN('Histogram Data'!K12+0.01)-LN(price)</f>
        <v>-1.5136085988299235</v>
      </c>
      <c r="O12" s="84">
        <f ca="1">_xlfn.NORM.DIST(N12,0+0.03^3,AVERAGE('Valuation Model'!$K$22:$L$22),FALSE)/scaling</f>
        <v>5.3260505315935146E-9</v>
      </c>
    </row>
    <row r="13" spans="1:15" s="79" customFormat="1" ht="12">
      <c r="A13" s="82"/>
      <c r="J13" s="86">
        <f t="shared" si="3"/>
        <v>0.16</v>
      </c>
      <c r="K13" s="84">
        <f t="shared" ca="1" si="0"/>
        <v>12.32</v>
      </c>
      <c r="L13" s="87" t="str">
        <f t="shared" ca="1" si="1"/>
        <v/>
      </c>
      <c r="M13" s="85" t="str">
        <f t="shared" ca="1" si="2"/>
        <v/>
      </c>
      <c r="N13" s="84">
        <f ca="1">LN('Histogram Data'!K13+0.01)-LN(price)</f>
        <v>-1.3801930609237139</v>
      </c>
      <c r="O13" s="84">
        <f ca="1">_xlfn.NORM.DIST(N13,0+0.03^3,AVERAGE('Valuation Model'!$K$22:$L$22),FALSE)/scaling</f>
        <v>1.0868756052030724E-7</v>
      </c>
    </row>
    <row r="14" spans="1:15" s="79" customFormat="1" ht="12">
      <c r="A14" s="82"/>
      <c r="J14" s="86">
        <f t="shared" si="3"/>
        <v>0.18</v>
      </c>
      <c r="K14" s="84">
        <f t="shared" ca="1" si="0"/>
        <v>13.86</v>
      </c>
      <c r="L14" s="87" t="str">
        <f t="shared" ca="1" si="1"/>
        <v/>
      </c>
      <c r="M14" s="85" t="str">
        <f t="shared" ca="1" si="2"/>
        <v/>
      </c>
      <c r="N14" s="84">
        <f ca="1">LN('Histogram Data'!K14+0.01)-LN(price)</f>
        <v>-1.2625001437732264</v>
      </c>
      <c r="O14" s="84">
        <f ca="1">_xlfn.NORM.DIST(N14,0+0.03^3,AVERAGE('Valuation Model'!$K$22:$L$22),FALSE)/scaling</f>
        <v>1.2340763704955276E-6</v>
      </c>
    </row>
    <row r="15" spans="1:15" s="79" customFormat="1" ht="12">
      <c r="A15" s="82"/>
      <c r="J15" s="86">
        <f t="shared" si="3"/>
        <v>0.19999999999999998</v>
      </c>
      <c r="K15" s="84">
        <f t="shared" ca="1" si="0"/>
        <v>15.399999999999999</v>
      </c>
      <c r="L15" s="87" t="str">
        <f t="shared" ca="1" si="1"/>
        <v/>
      </c>
      <c r="M15" s="85" t="str">
        <f t="shared" ca="1" si="2"/>
        <v/>
      </c>
      <c r="N15" s="84">
        <f ca="1">LN('Histogram Data'!K15+0.01)-LN(price)</f>
        <v>-1.1572117287679422</v>
      </c>
      <c r="O15" s="84">
        <f ca="1">_xlfn.NORM.DIST(N15,0+0.03^3,AVERAGE('Valuation Model'!$K$22:$L$22),FALSE)/scaling</f>
        <v>9.0291610861423494E-6</v>
      </c>
    </row>
    <row r="16" spans="1:15" s="79" customFormat="1" ht="12">
      <c r="A16" s="82"/>
      <c r="C16" s="83"/>
      <c r="D16" s="84"/>
      <c r="E16" s="85"/>
      <c r="J16" s="86">
        <f t="shared" si="3"/>
        <v>0.21999999999999997</v>
      </c>
      <c r="K16" s="84">
        <f t="shared" ca="1" si="0"/>
        <v>16.939999999999998</v>
      </c>
      <c r="L16" s="87" t="str">
        <f t="shared" ca="1" si="1"/>
        <v/>
      </c>
      <c r="M16" s="85" t="str">
        <f t="shared" ca="1" si="2"/>
        <v/>
      </c>
      <c r="N16" s="84">
        <f ca="1">LN('Histogram Data'!K16+0.01)-LN(price)</f>
        <v>-1.0619605442735076</v>
      </c>
      <c r="O16" s="84">
        <f ca="1">_xlfn.NORM.DIST(N16,0+0.03^3,AVERAGE('Valuation Model'!$K$22:$L$22),FALSE)/scaling</f>
        <v>4.7071335221106974E-5</v>
      </c>
    </row>
    <row r="17" spans="4:15" s="79" customFormat="1" ht="12">
      <c r="J17" s="86">
        <f t="shared" si="3"/>
        <v>0.23999999999999996</v>
      </c>
      <c r="K17" s="84">
        <f t="shared" ca="1" si="0"/>
        <v>18.479999999999997</v>
      </c>
      <c r="L17" s="87" t="str">
        <f t="shared" ca="1" si="1"/>
        <v/>
      </c>
      <c r="M17" s="85" t="str">
        <f t="shared" ca="1" si="2"/>
        <v/>
      </c>
      <c r="N17" s="84">
        <f ca="1">LN('Histogram Data'!K17+0.01)-LN(price)</f>
        <v>-0.97499833270093328</v>
      </c>
      <c r="O17" s="84">
        <f ca="1">_xlfn.NORM.DIST(N17,0+0.03^3,AVERAGE('Valuation Model'!$K$22:$L$22),FALSE)/scaling</f>
        <v>1.8780429797645047E-4</v>
      </c>
    </row>
    <row r="18" spans="4:15" s="79" customFormat="1" ht="12">
      <c r="D18" s="86"/>
      <c r="J18" s="86">
        <f t="shared" si="3"/>
        <v>0.25999999999999995</v>
      </c>
      <c r="K18" s="84">
        <f t="shared" ca="1" si="0"/>
        <v>20.019999999999996</v>
      </c>
      <c r="L18" s="87" t="str">
        <f t="shared" ca="1" si="1"/>
        <v/>
      </c>
      <c r="M18" s="85" t="str">
        <f t="shared" ca="1" si="2"/>
        <v/>
      </c>
      <c r="N18" s="84">
        <f ca="1">LN('Histogram Data'!K18+0.01)-LN(price)</f>
        <v>-0.89499722842223983</v>
      </c>
      <c r="O18" s="84">
        <f ca="1">_xlfn.NORM.DIST(N18,0+0.03^3,AVERAGE('Valuation Model'!$K$22:$L$22),FALSE)/scaling</f>
        <v>6.0427731442138429E-4</v>
      </c>
    </row>
    <row r="19" spans="4:15" s="79" customFormat="1" ht="12">
      <c r="D19" s="90"/>
      <c r="J19" s="86">
        <f t="shared" si="3"/>
        <v>0.27999999999999997</v>
      </c>
      <c r="K19" s="84">
        <f t="shared" ca="1" si="0"/>
        <v>21.56</v>
      </c>
      <c r="L19" s="87" t="str">
        <f t="shared" ca="1" si="1"/>
        <v/>
      </c>
      <c r="M19" s="85" t="str">
        <f t="shared" ca="1" si="2"/>
        <v/>
      </c>
      <c r="N19" s="84">
        <f ca="1">LN('Histogram Data'!K19+0.01)-LN(price)</f>
        <v>-0.82092491769890152</v>
      </c>
      <c r="O19" s="84">
        <f ca="1">_xlfn.NORM.DIST(N19,0+0.03^3,AVERAGE('Valuation Model'!$K$22:$L$22),FALSE)/scaling</f>
        <v>1.6309398300631893E-3</v>
      </c>
    </row>
    <row r="20" spans="4:15" s="79" customFormat="1" ht="12">
      <c r="J20" s="86">
        <f t="shared" si="3"/>
        <v>0.3</v>
      </c>
      <c r="K20" s="84">
        <f t="shared" ca="1" si="0"/>
        <v>23.099999999999998</v>
      </c>
      <c r="L20" s="87" t="str">
        <f t="shared" ca="1" si="1"/>
        <v/>
      </c>
      <c r="M20" s="85" t="str">
        <f t="shared" ca="1" si="2"/>
        <v/>
      </c>
      <c r="N20" s="84">
        <f ca="1">LN('Histogram Data'!K20+0.01)-LN(price)</f>
        <v>-0.75196295381367717</v>
      </c>
      <c r="O20" s="84">
        <f ca="1">_xlfn.NORM.DIST(N20,0+0.03^3,AVERAGE('Valuation Model'!$K$22:$L$22),FALSE)/scaling</f>
        <v>3.8056387284949545E-3</v>
      </c>
    </row>
    <row r="21" spans="4:15" s="79" customFormat="1" ht="12">
      <c r="J21" s="86">
        <f t="shared" si="3"/>
        <v>0.32</v>
      </c>
      <c r="K21" s="84">
        <f t="shared" ca="1" si="0"/>
        <v>24.64</v>
      </c>
      <c r="L21" s="87">
        <f t="shared" ca="1" si="1"/>
        <v>0.125</v>
      </c>
      <c r="M21" s="85" t="str">
        <f t="shared" ca="1" si="2"/>
        <v/>
      </c>
      <c r="N21" s="84">
        <f ca="1">LN('Histogram Data'!K21+0.01)-LN(price)</f>
        <v>-0.68745147761126768</v>
      </c>
      <c r="O21" s="84">
        <f ca="1">_xlfn.NORM.DIST(N21,0+0.03^3,AVERAGE('Valuation Model'!$K$22:$L$22),FALSE)/scaling</f>
        <v>7.8606400508740848E-3</v>
      </c>
    </row>
    <row r="22" spans="4:15" s="79" customFormat="1" ht="12">
      <c r="J22" s="86">
        <f t="shared" si="3"/>
        <v>0.34</v>
      </c>
      <c r="K22" s="84">
        <f t="shared" ca="1" si="0"/>
        <v>26.180000000000003</v>
      </c>
      <c r="L22" s="87" t="str">
        <f t="shared" ca="1" si="1"/>
        <v/>
      </c>
      <c r="M22" s="85" t="str">
        <f t="shared" ca="1" si="2"/>
        <v/>
      </c>
      <c r="N22" s="84">
        <f ca="1">LN('Histogram Data'!K22+0.01)-LN(price)</f>
        <v>-0.62685071958034611</v>
      </c>
      <c r="O22" s="84">
        <f ca="1">_xlfn.NORM.DIST(N22,0+0.03^3,AVERAGE('Valuation Model'!$K$22:$L$22),FALSE)/scaling</f>
        <v>1.4644338870136336E-2</v>
      </c>
    </row>
    <row r="23" spans="4:15" s="79" customFormat="1" ht="12">
      <c r="J23" s="86">
        <f t="shared" si="3"/>
        <v>0.36000000000000004</v>
      </c>
      <c r="K23" s="84">
        <f t="shared" ca="1" si="0"/>
        <v>27.720000000000002</v>
      </c>
      <c r="L23" s="87" t="str">
        <f t="shared" ca="1" si="1"/>
        <v/>
      </c>
      <c r="M23" s="85" t="str">
        <f t="shared" ca="1" si="2"/>
        <v/>
      </c>
      <c r="N23" s="84">
        <f ca="1">LN('Histogram Data'!K23+0.01)-LN(price)</f>
        <v>-0.56971351847227991</v>
      </c>
      <c r="O23" s="84">
        <f ca="1">_xlfn.NORM.DIST(N23,0+0.03^3,AVERAGE('Valuation Model'!$K$22:$L$22),FALSE)/scaling</f>
        <v>2.4981371963819343E-2</v>
      </c>
    </row>
    <row r="24" spans="4:15" s="79" customFormat="1" ht="12">
      <c r="J24" s="86">
        <f t="shared" si="3"/>
        <v>0.38000000000000006</v>
      </c>
      <c r="K24" s="84">
        <f t="shared" ca="1" si="0"/>
        <v>29.260000000000005</v>
      </c>
      <c r="L24" s="87">
        <f t="shared" ca="1" si="1"/>
        <v>0.125</v>
      </c>
      <c r="M24" s="85" t="str">
        <f t="shared" ca="1" si="2"/>
        <v/>
      </c>
      <c r="N24" s="84">
        <f ca="1">LN('Histogram Data'!K24+0.01)-LN(price)</f>
        <v>-0.51566527739617207</v>
      </c>
      <c r="O24" s="84">
        <f ca="1">_xlfn.NORM.DIST(N24,0+0.03^3,AVERAGE('Valuation Model'!$K$22:$L$22),FALSE)/scaling</f>
        <v>3.9503608612387511E-2</v>
      </c>
    </row>
    <row r="25" spans="4:15" s="79" customFormat="1" ht="12">
      <c r="J25" s="86">
        <f t="shared" si="3"/>
        <v>0.40000000000000008</v>
      </c>
      <c r="K25" s="84">
        <f t="shared" ca="1" si="0"/>
        <v>30.800000000000004</v>
      </c>
      <c r="L25" s="87" t="str">
        <f t="shared" ca="1" si="1"/>
        <v/>
      </c>
      <c r="M25" s="85" t="str">
        <f t="shared" ca="1" si="2"/>
        <v/>
      </c>
      <c r="N25" s="84">
        <f ca="1">LN('Histogram Data'!K25+0.01)-LN(price)</f>
        <v>-0.46438906549138981</v>
      </c>
      <c r="O25" s="84">
        <f ca="1">_xlfn.NORM.DIST(N25,0+0.03^3,AVERAGE('Valuation Model'!$K$22:$L$22),FALSE)/scaling</f>
        <v>5.8496312535764275E-2</v>
      </c>
    </row>
    <row r="26" spans="4:15" s="79" customFormat="1" ht="12">
      <c r="J26" s="86">
        <f t="shared" si="3"/>
        <v>0.4200000000000001</v>
      </c>
      <c r="K26" s="84">
        <f t="shared" ca="1" si="0"/>
        <v>32.340000000000011</v>
      </c>
      <c r="L26" s="87" t="str">
        <f t="shared" ca="1" si="1"/>
        <v/>
      </c>
      <c r="M26" s="85" t="str">
        <f t="shared" ca="1" si="2"/>
        <v/>
      </c>
      <c r="N26" s="84">
        <f ca="1">LN('Histogram Data'!K26+0.01)-LN(price)</f>
        <v>-0.41561435715305706</v>
      </c>
      <c r="O26" s="84">
        <f ca="1">_xlfn.NORM.DIST(N26,0+0.03^3,AVERAGE('Valuation Model'!$K$22:$L$22),FALSE)/scaling</f>
        <v>8.1798963129963403E-2</v>
      </c>
    </row>
    <row r="27" spans="4:15" s="79" customFormat="1" ht="12">
      <c r="J27" s="86">
        <f t="shared" si="3"/>
        <v>0.44000000000000011</v>
      </c>
      <c r="K27" s="84">
        <f t="shared" ca="1" si="0"/>
        <v>33.88000000000001</v>
      </c>
      <c r="L27" s="87" t="str">
        <f t="shared" ca="1" si="1"/>
        <v/>
      </c>
      <c r="M27" s="85" t="str">
        <f t="shared" ca="1" si="2"/>
        <v/>
      </c>
      <c r="N27" s="84">
        <f ca="1">LN('Histogram Data'!K27+0.01)-LN(price)</f>
        <v>-0.36910839248100658</v>
      </c>
      <c r="O27" s="84">
        <f ca="1">_xlfn.NORM.DIST(N27,0+0.03^3,AVERAGE('Valuation Model'!$K$22:$L$22),FALSE)/scaling</f>
        <v>0.10878307104490112</v>
      </c>
    </row>
    <row r="28" spans="4:15" s="79" customFormat="1" ht="12">
      <c r="J28" s="86">
        <f t="shared" si="3"/>
        <v>0.46000000000000013</v>
      </c>
      <c r="K28" s="84">
        <f t="shared" ca="1" si="0"/>
        <v>35.420000000000009</v>
      </c>
      <c r="L28" s="87" t="str">
        <f t="shared" ca="1" si="1"/>
        <v/>
      </c>
      <c r="M28" s="85" t="str">
        <f t="shared" ca="1" si="2"/>
        <v/>
      </c>
      <c r="N28" s="84">
        <f ca="1">LN('Histogram Data'!K28+0.01)-LN(price)</f>
        <v>-0.32466945922258583</v>
      </c>
      <c r="O28" s="84">
        <f ca="1">_xlfn.NORM.DIST(N28,0+0.03^3,AVERAGE('Valuation Model'!$K$22:$L$22),FALSE)/scaling</f>
        <v>0.13840799646382257</v>
      </c>
    </row>
    <row r="29" spans="4:15" s="79" customFormat="1" ht="12">
      <c r="J29" s="86">
        <f t="shared" si="3"/>
        <v>0.48000000000000015</v>
      </c>
      <c r="K29" s="84">
        <f t="shared" ca="1" si="0"/>
        <v>36.960000000000008</v>
      </c>
      <c r="L29" s="87" t="str">
        <f t="shared" ca="1" si="1"/>
        <v/>
      </c>
      <c r="M29" s="85" t="str">
        <f t="shared" ca="1" si="2"/>
        <v/>
      </c>
      <c r="N29" s="84">
        <f ca="1">LN('Histogram Data'!K29+0.01)-LN(price)</f>
        <v>-0.28212160515142592</v>
      </c>
      <c r="O29" s="84">
        <f ca="1">_xlfn.NORM.DIST(N29,0+0.03^3,AVERAGE('Valuation Model'!$K$22:$L$22),FALSE)/scaling</f>
        <v>0.16933785428797821</v>
      </c>
    </row>
    <row r="30" spans="4:15" s="79" customFormat="1" ht="12">
      <c r="J30" s="86">
        <f t="shared" si="3"/>
        <v>0.50000000000000011</v>
      </c>
      <c r="K30" s="84">
        <f t="shared" ca="1" si="0"/>
        <v>38.500000000000007</v>
      </c>
      <c r="L30" s="87">
        <f ca="1">L33</f>
        <v>0.22500000000000001</v>
      </c>
      <c r="M30" s="85" t="str">
        <f t="shared" ca="1" si="2"/>
        <v/>
      </c>
      <c r="N30" s="84">
        <f ca="1">LN('Histogram Data'!K30+0.01)-LN(price)</f>
        <v>-0.24131043027314902</v>
      </c>
      <c r="O30" s="84">
        <f ca="1">_xlfn.NORM.DIST(N30,0+0.03^3,AVERAGE('Valuation Model'!$K$22:$L$22),FALSE)/scaling</f>
        <v>0.20009240106956722</v>
      </c>
    </row>
    <row r="31" spans="4:15" s="79" customFormat="1" ht="12">
      <c r="J31" s="86">
        <f t="shared" si="3"/>
        <v>0.52000000000000013</v>
      </c>
      <c r="K31" s="84">
        <f t="shared" ca="1" si="0"/>
        <v>40.040000000000013</v>
      </c>
      <c r="L31" s="87" t="str">
        <f t="shared" ca="1" si="1"/>
        <v/>
      </c>
      <c r="M31" s="85" t="str">
        <f t="shared" ca="1" si="2"/>
        <v/>
      </c>
      <c r="N31" s="84">
        <f ca="1">LN('Histogram Data'!K31+0.01)-LN(price)</f>
        <v>-0.20209970458559834</v>
      </c>
      <c r="O31" s="84">
        <f ca="1">_xlfn.NORM.DIST(N31,0+0.03^3,AVERAGE('Valuation Model'!$K$22:$L$22),FALSE)/scaling</f>
        <v>0.22920303246079693</v>
      </c>
    </row>
    <row r="32" spans="4:15" s="79" customFormat="1" ht="12">
      <c r="J32" s="86">
        <f t="shared" si="3"/>
        <v>0.54000000000000015</v>
      </c>
      <c r="K32" s="84">
        <f t="shared" ca="1" si="0"/>
        <v>41.580000000000013</v>
      </c>
      <c r="L32" s="87" t="str">
        <f t="shared" ca="1" si="1"/>
        <v/>
      </c>
      <c r="M32" s="85" t="str">
        <f t="shared" ca="1" si="2"/>
        <v/>
      </c>
      <c r="N32" s="84">
        <f ca="1">LN('Histogram Data'!K32+0.01)-LN(price)</f>
        <v>-0.16436862434514632</v>
      </c>
      <c r="O32" s="84">
        <f ca="1">_xlfn.NORM.DIST(N32,0+0.03^3,AVERAGE('Valuation Model'!$K$22:$L$22),FALSE)/scaling</f>
        <v>0.25534978236715067</v>
      </c>
    </row>
    <row r="33" spans="10:15" s="79" customFormat="1" ht="12">
      <c r="J33" s="86">
        <f t="shared" si="3"/>
        <v>0.56000000000000016</v>
      </c>
      <c r="K33" s="84">
        <f t="shared" ca="1" si="0"/>
        <v>43.120000000000012</v>
      </c>
      <c r="L33" s="87">
        <f t="shared" ca="1" si="1"/>
        <v>0.22500000000000001</v>
      </c>
      <c r="M33" s="85" t="str">
        <f t="shared" ca="1" si="2"/>
        <v/>
      </c>
      <c r="N33" s="84">
        <f ca="1">LN('Histogram Data'!K33+0.01)-LN(price)</f>
        <v>-0.12800956744021486</v>
      </c>
      <c r="O33" s="84">
        <f ca="1">_xlfn.NORM.DIST(N33,0+0.03^3,AVERAGE('Valuation Model'!$K$22:$L$22),FALSE)/scaling</f>
        <v>0.2774635258098348</v>
      </c>
    </row>
    <row r="34" spans="10:15" s="79" customFormat="1" ht="12">
      <c r="J34" s="86">
        <f t="shared" si="3"/>
        <v>0.58000000000000018</v>
      </c>
      <c r="K34" s="84">
        <f t="shared" ca="1" si="0"/>
        <v>44.660000000000011</v>
      </c>
      <c r="L34" s="87">
        <f t="shared" ca="1" si="1"/>
        <v>0.125</v>
      </c>
      <c r="M34" s="85" t="str">
        <f t="shared" ca="1" si="2"/>
        <v/>
      </c>
      <c r="N34" s="84">
        <f ca="1">LN('Histogram Data'!K34+0.01)-LN(price)</f>
        <v>-9.2926242735939191E-2</v>
      </c>
      <c r="O34" s="84">
        <f ca="1">_xlfn.NORM.DIST(N34,0+0.03^3,AVERAGE('Valuation Model'!$K$22:$L$22),FALSE)/scaling</f>
        <v>0.29478660725732803</v>
      </c>
    </row>
    <row r="35" spans="10:15" s="79" customFormat="1" ht="12">
      <c r="J35" s="86">
        <f t="shared" si="3"/>
        <v>0.6000000000000002</v>
      </c>
      <c r="K35" s="84">
        <f t="shared" ca="1" si="0"/>
        <v>46.200000000000017</v>
      </c>
      <c r="L35" s="87" t="str">
        <f t="shared" ca="1" si="1"/>
        <v/>
      </c>
      <c r="M35" s="85" t="str">
        <f t="shared" ca="1" si="2"/>
        <v/>
      </c>
      <c r="N35" s="84">
        <f ca="1">LN('Histogram Data'!K35+0.01)-LN(price)</f>
        <v>-5.9032153217791539E-2</v>
      </c>
      <c r="O35" s="84">
        <f ca="1">_xlfn.NORM.DIST(N35,0+0.03^3,AVERAGE('Valuation Model'!$K$22:$L$22),FALSE)/scaling</f>
        <v>0.30689282529504475</v>
      </c>
    </row>
    <row r="36" spans="10:15" s="79" customFormat="1" ht="12">
      <c r="J36" s="86">
        <f t="shared" si="3"/>
        <v>0.62000000000000022</v>
      </c>
      <c r="K36" s="84">
        <f t="shared" ca="1" si="0"/>
        <v>47.740000000000016</v>
      </c>
      <c r="L36" s="87" t="str">
        <f t="shared" ca="1" si="1"/>
        <v/>
      </c>
      <c r="M36" s="85" t="str">
        <f t="shared" ca="1" si="2"/>
        <v/>
      </c>
      <c r="N36" s="84">
        <f ca="1">LN('Histogram Data'!K36+0.01)-LN(price)</f>
        <v>-2.6249311173227152E-2</v>
      </c>
      <c r="O36" s="84">
        <f ca="1">_xlfn.NORM.DIST(N36,0+0.03^3,AVERAGE('Valuation Model'!$K$22:$L$22),FALSE)/scaling</f>
        <v>0.31367307595756688</v>
      </c>
    </row>
    <row r="37" spans="10:15" s="79" customFormat="1" ht="12">
      <c r="J37" s="86">
        <f t="shared" si="3"/>
        <v>0.64000000000000024</v>
      </c>
      <c r="K37" s="84">
        <f t="shared" ca="1" si="0"/>
        <v>49.280000000000015</v>
      </c>
      <c r="L37" s="87" t="str">
        <f t="shared" ca="1" si="1"/>
        <v/>
      </c>
      <c r="M37" s="85" t="str">
        <f t="shared" ca="1" si="2"/>
        <v/>
      </c>
      <c r="N37" s="84">
        <f ca="1">LN('Histogram Data'!K37+0.01)-LN(price)</f>
        <v>5.4928426173201927E-3</v>
      </c>
      <c r="O37" s="84">
        <f ca="1">_xlfn.NORM.DIST(N37,0+0.03^3,AVERAGE('Valuation Model'!$K$22:$L$22),FALSE)/scaling</f>
        <v>0.31529580276206343</v>
      </c>
    </row>
    <row r="38" spans="10:15" s="79" customFormat="1" ht="12">
      <c r="J38" s="86">
        <f t="shared" si="3"/>
        <v>0.66000000000000025</v>
      </c>
      <c r="K38" s="84">
        <f t="shared" ca="1" si="0"/>
        <v>50.820000000000022</v>
      </c>
      <c r="L38" s="87" t="str">
        <f t="shared" ca="1" si="1"/>
        <v/>
      </c>
      <c r="M38" s="85" t="str">
        <f t="shared" ca="1" si="2"/>
        <v/>
      </c>
      <c r="N38" s="84">
        <f ca="1">LN('Histogram Data'!K38+0.01)-LN(price)</f>
        <v>3.6258353358844975E-2</v>
      </c>
      <c r="O38" s="84">
        <f ca="1">_xlfn.NORM.DIST(N38,0+0.03^3,AVERAGE('Valuation Model'!$K$22:$L$22),FALSE)/scaling</f>
        <v>0.31215208193857952</v>
      </c>
    </row>
    <row r="39" spans="10:15" s="79" customFormat="1" ht="12">
      <c r="J39" s="86">
        <f t="shared" si="3"/>
        <v>0.68000000000000027</v>
      </c>
      <c r="K39" s="84">
        <f t="shared" ca="1" si="0"/>
        <v>52.360000000000021</v>
      </c>
      <c r="L39" s="87" t="str">
        <f t="shared" ca="1" si="1"/>
        <v/>
      </c>
      <c r="M39" s="85" t="str">
        <f t="shared" ca="1" si="2"/>
        <v/>
      </c>
      <c r="N39" s="84">
        <f ca="1">LN('Histogram Data'!K39+0.01)-LN(price)</f>
        <v>6.6105530191430173E-2</v>
      </c>
      <c r="O39" s="84">
        <f ca="1">_xlfn.NORM.DIST(N39,0+0.03^3,AVERAGE('Valuation Model'!$K$22:$L$22),FALSE)/scaling</f>
        <v>0.30479430447238487</v>
      </c>
    </row>
    <row r="40" spans="10:15" s="79" customFormat="1" ht="12">
      <c r="J40" s="86">
        <f t="shared" si="3"/>
        <v>0.70000000000000029</v>
      </c>
      <c r="K40" s="84">
        <f t="shared" ca="1" si="0"/>
        <v>53.90000000000002</v>
      </c>
      <c r="L40" s="87" t="str">
        <f t="shared" ca="1" si="1"/>
        <v/>
      </c>
      <c r="M40" s="85" t="str">
        <f t="shared" ca="1" si="2"/>
        <v/>
      </c>
      <c r="N40" s="84">
        <f ca="1">LN('Histogram Data'!K40+0.01)-LN(price)</f>
        <v>9.5087611363611213E-2</v>
      </c>
      <c r="O40" s="84">
        <f ca="1">_xlfn.NORM.DIST(N40,0+0.03^3,AVERAGE('Valuation Model'!$K$22:$L$22),FALSE)/scaling</f>
        <v>0.29387565591947856</v>
      </c>
    </row>
    <row r="41" spans="10:15" s="79" customFormat="1" ht="12">
      <c r="J41" s="86">
        <f t="shared" si="3"/>
        <v>0.72000000000000031</v>
      </c>
      <c r="K41" s="84">
        <f t="shared" ca="1" si="0"/>
        <v>55.440000000000026</v>
      </c>
      <c r="L41" s="87" t="str">
        <f t="shared" ca="1" si="1"/>
        <v/>
      </c>
      <c r="M41" s="85" t="str">
        <f t="shared" ca="1" si="2"/>
        <v/>
      </c>
      <c r="N41" s="84">
        <f ca="1">LN('Histogram Data'!K41+0.01)-LN(price)</f>
        <v>0.12325333569640939</v>
      </c>
      <c r="O41" s="84">
        <f ca="1">_xlfn.NORM.DIST(N41,0+0.03^3,AVERAGE('Valuation Model'!$K$22:$L$22),FALSE)/scaling</f>
        <v>0.28009549597068084</v>
      </c>
    </row>
    <row r="42" spans="10:15" s="79" customFormat="1" ht="12">
      <c r="J42" s="86">
        <f t="shared" si="3"/>
        <v>0.74000000000000032</v>
      </c>
      <c r="K42" s="84">
        <f t="shared" ca="1" si="0"/>
        <v>56.980000000000025</v>
      </c>
      <c r="L42" s="87" t="str">
        <f t="shared" ca="1" si="1"/>
        <v/>
      </c>
      <c r="M42" s="85" t="str">
        <f t="shared" ca="1" si="2"/>
        <v/>
      </c>
      <c r="N42" s="84">
        <f ca="1">LN('Histogram Data'!K42+0.01)-LN(price)</f>
        <v>0.15064743574694184</v>
      </c>
      <c r="O42" s="84">
        <f ca="1">_xlfn.NORM.DIST(N42,0+0.03^3,AVERAGE('Valuation Model'!$K$22:$L$22),FALSE)/scaling</f>
        <v>0.2641537026175626</v>
      </c>
    </row>
    <row r="43" spans="10:15" s="79" customFormat="1" ht="12">
      <c r="J43" s="86">
        <f t="shared" si="3"/>
        <v>0.76000000000000034</v>
      </c>
      <c r="K43" s="84">
        <f t="shared" ca="1" si="0"/>
        <v>58.520000000000024</v>
      </c>
      <c r="L43" s="87">
        <f t="shared" ca="1" si="1"/>
        <v>0.125</v>
      </c>
      <c r="M43" s="85" t="str">
        <f t="shared" ca="1" si="2"/>
        <v/>
      </c>
      <c r="N43" s="84">
        <f ca="1">LN('Histogram Data'!K43+0.01)-LN(price)</f>
        <v>0.17731106520316331</v>
      </c>
      <c r="O43" s="84">
        <f ca="1">_xlfn.NORM.DIST(N43,0+0.03^3,AVERAGE('Valuation Model'!$K$22:$L$22),FALSE)/scaling</f>
        <v>0.24671531168844396</v>
      </c>
    </row>
    <row r="44" spans="10:15" s="79" customFormat="1" ht="12">
      <c r="J44" s="86">
        <f t="shared" si="3"/>
        <v>0.78000000000000036</v>
      </c>
      <c r="K44" s="84">
        <f t="shared" ca="1" si="0"/>
        <v>60.060000000000031</v>
      </c>
      <c r="L44" s="87" t="str">
        <f t="shared" ca="1" si="1"/>
        <v/>
      </c>
      <c r="M44" s="85" t="str">
        <f t="shared" ca="1" si="2"/>
        <v/>
      </c>
      <c r="N44" s="84">
        <f ca="1">LN('Histogram Data'!K44+0.01)-LN(price)</f>
        <v>0.20328217076210375</v>
      </c>
      <c r="O44" s="84">
        <f ca="1">_xlfn.NORM.DIST(N44,0+0.03^3,AVERAGE('Valuation Model'!$K$22:$L$22),FALSE)/scaling</f>
        <v>0.22838545959010639</v>
      </c>
    </row>
    <row r="45" spans="10:15" s="79" customFormat="1" ht="12">
      <c r="J45" s="86">
        <f t="shared" si="3"/>
        <v>0.80000000000000038</v>
      </c>
      <c r="K45" s="84">
        <f t="shared" ca="1" si="0"/>
        <v>61.60000000000003</v>
      </c>
      <c r="L45" s="87" t="str">
        <f t="shared" ca="1" si="1"/>
        <v/>
      </c>
      <c r="M45" s="85" t="str">
        <f t="shared" ca="1" si="2"/>
        <v/>
      </c>
      <c r="N45" s="84">
        <f ca="1">LN('Histogram Data'!K45+0.01)-LN(price)</f>
        <v>0.22859581692651343</v>
      </c>
      <c r="O45" s="84">
        <f ca="1">_xlfn.NORM.DIST(N45,0+0.03^3,AVERAGE('Valuation Model'!$K$22:$L$22),FALSE)/scaling</f>
        <v>0.20969373765700533</v>
      </c>
    </row>
    <row r="46" spans="10:15" s="79" customFormat="1" ht="12">
      <c r="J46" s="86">
        <f t="shared" si="3"/>
        <v>0.8200000000000004</v>
      </c>
      <c r="K46" s="84">
        <f t="shared" ca="1" si="0"/>
        <v>63.140000000000029</v>
      </c>
      <c r="L46" s="87" t="str">
        <f t="shared" ca="1" si="1"/>
        <v/>
      </c>
      <c r="M46" s="85" t="str">
        <f t="shared" ca="1" si="2"/>
        <v/>
      </c>
      <c r="N46" s="84">
        <f ca="1">LN('Histogram Data'!K46+0.01)-LN(price)</f>
        <v>0.25328447069653404</v>
      </c>
      <c r="O46" s="84">
        <f ca="1">_xlfn.NORM.DIST(N46,0+0.03^3,AVERAGE('Valuation Model'!$K$22:$L$22),FALSE)/scaling</f>
        <v>0.19108654393557847</v>
      </c>
    </row>
    <row r="47" spans="10:15" s="79" customFormat="1" ht="12">
      <c r="J47" s="86">
        <f t="shared" si="3"/>
        <v>0.84000000000000041</v>
      </c>
      <c r="K47" s="84">
        <f t="shared" ca="1" si="0"/>
        <v>64.680000000000035</v>
      </c>
      <c r="L47" s="87" t="str">
        <f t="shared" ca="1" si="1"/>
        <v/>
      </c>
      <c r="M47" s="85" t="str">
        <f t="shared" ca="1" si="2"/>
        <v/>
      </c>
      <c r="N47" s="84">
        <f ca="1">LN('Histogram Data'!K47+0.01)-LN(price)</f>
        <v>0.2773782519559278</v>
      </c>
      <c r="O47" s="84">
        <f ca="1">_xlfn.NORM.DIST(N47,0+0.03^3,AVERAGE('Valuation Model'!$K$22:$L$22),FALSE)/scaling</f>
        <v>0.17292579707996114</v>
      </c>
    </row>
    <row r="48" spans="10:15" s="79" customFormat="1" ht="12">
      <c r="J48" s="86">
        <f t="shared" si="3"/>
        <v>0.86000000000000043</v>
      </c>
      <c r="K48" s="84">
        <f t="shared" ca="1" si="0"/>
        <v>66.220000000000027</v>
      </c>
      <c r="L48" s="87" t="str">
        <f t="shared" ca="1" si="1"/>
        <v/>
      </c>
      <c r="M48" s="85" t="str">
        <f t="shared" ca="1" si="2"/>
        <v/>
      </c>
      <c r="N48" s="84">
        <f ca="1">LN('Histogram Data'!K48+0.01)-LN(price)</f>
        <v>0.30090515439692211</v>
      </c>
      <c r="O48" s="84">
        <f ca="1">_xlfn.NORM.DIST(N48,0+0.03^3,AVERAGE('Valuation Model'!$K$22:$L$22),FALSE)/scaling</f>
        <v>0.15549237466465807</v>
      </c>
    </row>
    <row r="49" spans="10:15" s="79" customFormat="1" ht="12">
      <c r="J49" s="86">
        <f t="shared" si="3"/>
        <v>0.88000000000000045</v>
      </c>
      <c r="K49" s="84">
        <f t="shared" ca="1" si="0"/>
        <v>67.760000000000034</v>
      </c>
      <c r="L49" s="87">
        <f t="shared" ca="1" si="1"/>
        <v>0.125</v>
      </c>
      <c r="M49" s="85" t="str">
        <f t="shared" ca="1" si="2"/>
        <v/>
      </c>
      <c r="N49" s="84">
        <f ca="1">LN('Histogram Data'!K49+0.01)-LN(price)</f>
        <v>0.32389124104805589</v>
      </c>
      <c r="O49" s="84">
        <f ca="1">_xlfn.NORM.DIST(N49,0+0.03^3,AVERAGE('Valuation Model'!$K$22:$L$22),FALSE)/scaling</f>
        <v>0.13899277822306336</v>
      </c>
    </row>
    <row r="50" spans="10:15" s="79" customFormat="1" ht="12">
      <c r="J50" s="86">
        <f t="shared" si="3"/>
        <v>0.90000000000000047</v>
      </c>
      <c r="K50" s="84">
        <f t="shared" ca="1" si="0"/>
        <v>69.30000000000004</v>
      </c>
      <c r="L50" s="87" t="str">
        <f t="shared" ca="1" si="1"/>
        <v/>
      </c>
      <c r="M50" s="85" t="str">
        <f t="shared" ca="1" si="2"/>
        <v/>
      </c>
      <c r="N50" s="84">
        <f ca="1">LN('Histogram Data'!K50+0.01)-LN(price)</f>
        <v>0.34636081782992711</v>
      </c>
      <c r="O50" s="84">
        <f ca="1">_xlfn.NORM.DIST(N50,0+0.03^3,AVERAGE('Valuation Model'!$K$22:$L$22),FALSE)/scaling</f>
        <v>0.12356774642057003</v>
      </c>
    </row>
    <row r="51" spans="10:15" s="79" customFormat="1" ht="12">
      <c r="J51" s="86">
        <f t="shared" si="3"/>
        <v>0.92000000000000048</v>
      </c>
      <c r="K51" s="84">
        <f t="shared" ca="1" si="0"/>
        <v>70.840000000000032</v>
      </c>
      <c r="L51" s="87" t="str">
        <f t="shared" ca="1" si="1"/>
        <v/>
      </c>
      <c r="M51" s="85" t="str">
        <f t="shared" ca="1" si="2"/>
        <v/>
      </c>
      <c r="N51" s="84">
        <f ca="1">LN('Histogram Data'!K51+0.01)-LN(price)</f>
        <v>0.36833658803672353</v>
      </c>
      <c r="O51" s="84">
        <f ca="1">_xlfn.NORM.DIST(N51,0+0.03^3,AVERAGE('Valuation Model'!$K$22:$L$22),FALSE)/scaling</f>
        <v>0.10930178806959101</v>
      </c>
    </row>
    <row r="52" spans="10:15" s="79" customFormat="1" ht="12">
      <c r="J52" s="86">
        <f t="shared" si="3"/>
        <v>0.9400000000000005</v>
      </c>
      <c r="K52" s="84">
        <f t="shared" ca="1" si="0"/>
        <v>72.380000000000038</v>
      </c>
      <c r="L52" s="87" t="str">
        <f t="shared" ca="1" si="1"/>
        <v/>
      </c>
      <c r="M52" s="85" t="str">
        <f t="shared" ca="1" si="2"/>
        <v/>
      </c>
      <c r="N52" s="84">
        <f ca="1">LN('Histogram Data'!K52+0.01)-LN(price)</f>
        <v>0.38983979020508386</v>
      </c>
      <c r="O52" s="84">
        <f ca="1">_xlfn.NORM.DIST(N52,0+0.03^3,AVERAGE('Valuation Model'!$K$22:$L$22),FALSE)/scaling</f>
        <v>9.6232855022749336E-2</v>
      </c>
    </row>
    <row r="53" spans="10:15" s="79" customFormat="1" ht="12">
      <c r="J53" s="86">
        <f t="shared" si="3"/>
        <v>0.96000000000000052</v>
      </c>
      <c r="K53" s="84">
        <f t="shared" ca="1" si="0"/>
        <v>73.920000000000044</v>
      </c>
      <c r="L53" s="87" t="str">
        <f t="shared" ca="1" si="1"/>
        <v/>
      </c>
      <c r="M53" s="85" t="str">
        <f t="shared" ca="1" si="2"/>
        <v/>
      </c>
      <c r="N53" s="84">
        <f ca="1">LN('Histogram Data'!K53+0.01)-LN(price)</f>
        <v>0.4108903214690427</v>
      </c>
      <c r="O53" s="84">
        <f ca="1">_xlfn.NORM.DIST(N53,0+0.03^3,AVERAGE('Valuation Model'!$K$22:$L$22),FALSE)/scaling</f>
        <v>8.4361600716590782E-2</v>
      </c>
    </row>
    <row r="54" spans="10:15" s="79" customFormat="1" ht="12">
      <c r="J54" s="86">
        <f t="shared" si="3"/>
        <v>0.98000000000000054</v>
      </c>
      <c r="K54" s="84">
        <f t="shared" ca="1" si="0"/>
        <v>75.460000000000036</v>
      </c>
      <c r="L54" s="87" t="str">
        <f t="shared" ca="1" si="1"/>
        <v/>
      </c>
      <c r="M54" s="85" t="str">
        <f t="shared" ca="1" si="2"/>
        <v/>
      </c>
      <c r="N54" s="84">
        <f ca="1">LN('Histogram Data'!K54+0.01)-LN(price)</f>
        <v>0.43150684819681118</v>
      </c>
      <c r="O54" s="84">
        <f ca="1">_xlfn.NORM.DIST(N54,0+0.03^3,AVERAGE('Valuation Model'!$K$22:$L$22),FALSE)/scaling</f>
        <v>7.3659862445184521E-2</v>
      </c>
    </row>
    <row r="55" spans="10:15">
      <c r="J55" s="86">
        <f t="shared" si="3"/>
        <v>1.0000000000000004</v>
      </c>
      <c r="K55" s="84">
        <f t="shared" ca="1" si="0"/>
        <v>77.000000000000028</v>
      </c>
      <c r="L55" s="87" t="str">
        <f t="shared" ca="1" si="1"/>
        <v/>
      </c>
      <c r="M55" s="85" t="str">
        <f t="shared" ca="1" si="2"/>
        <v/>
      </c>
      <c r="N55" s="84">
        <f ca="1">LN('Histogram Data'!K55+0.01)-LN(price)</f>
        <v>0.45170690545119285</v>
      </c>
      <c r="O55" s="84">
        <f ca="1">_xlfn.NORM.DIST(N55,0+0.03^3,AVERAGE('Valuation Model'!$K$22:$L$22),FALSE)/scaling</f>
        <v>6.4078160538580314E-2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44" workbookViewId="0">
      <selection activeCell="E62" sqref="E62:F63"/>
    </sheetView>
  </sheetViews>
  <sheetFormatPr defaultRowHeight="14.6"/>
  <cols>
    <col min="1" max="1" width="10.765625" bestFit="1" customWidth="1"/>
    <col min="3" max="3" width="10.76562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4.6"/>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6"/>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4.6"/>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7</vt:i4>
      </vt:variant>
      <vt:variant>
        <vt:lpstr>Named Ranges</vt:lpstr>
      </vt:variant>
      <vt:variant>
        <vt:i4>44</vt:i4>
      </vt:variant>
    </vt:vector>
  </HeadingPairs>
  <TitlesOfParts>
    <vt:vector size="58" baseType="lpstr">
      <vt:lpstr>Valuation Model</vt:lpstr>
      <vt:lpstr>Company Analysis</vt:lpstr>
      <vt:lpstr>Segments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2016-10-28T13:02:35Z</dcterms:modified>
</cp:coreProperties>
</file>