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https://d.docs.live.net/31dfedd50d51e5ce/Documents/Business/Models/CCC/"/>
    </mc:Choice>
  </mc:AlternateContent>
  <bookViews>
    <workbookView xWindow="0" yWindow="0" windowWidth="20490" windowHeight="8085"/>
  </bookViews>
  <sheets>
    <sheet name="Covered Call Corner 2016-06-30"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2016-06-30'!$A:$B</definedName>
    <definedName name="upBound">[1]Control!#REF!</definedName>
  </definedNames>
  <calcPr calcId="171027"/>
</workbook>
</file>

<file path=xl/calcChain.xml><?xml version="1.0" encoding="utf-8"?>
<calcChain xmlns="http://schemas.openxmlformats.org/spreadsheetml/2006/main">
  <c r="F15" i="1" l="1"/>
  <c r="M19" i="1"/>
  <c r="M18" i="1"/>
  <c r="H17" i="1"/>
  <c r="I17" i="1"/>
  <c r="J17" i="1"/>
  <c r="H18" i="1"/>
  <c r="I18" i="1"/>
  <c r="J18" i="1"/>
  <c r="H19" i="1"/>
  <c r="I19" i="1"/>
  <c r="J19" i="1"/>
  <c r="H20" i="1"/>
  <c r="I20" i="1"/>
  <c r="J20" i="1"/>
  <c r="H21" i="1"/>
  <c r="I21" i="1"/>
  <c r="J21" i="1"/>
  <c r="H22" i="1"/>
  <c r="I22" i="1"/>
  <c r="J22" i="1"/>
  <c r="H23" i="1"/>
  <c r="I23" i="1"/>
  <c r="J23" i="1"/>
  <c r="H24" i="1"/>
  <c r="I24" i="1"/>
  <c r="J24" i="1"/>
  <c r="H25" i="1"/>
  <c r="I25" i="1"/>
  <c r="J25" i="1"/>
  <c r="J16" i="1"/>
  <c r="H16" i="1"/>
  <c r="I16" i="1"/>
  <c r="G23" i="1"/>
  <c r="M23" i="1"/>
  <c r="N23" i="1" s="1"/>
  <c r="G24" i="1"/>
  <c r="M24" i="1"/>
  <c r="O24" i="1" s="1"/>
  <c r="P24" i="1" s="1"/>
  <c r="G25" i="1"/>
  <c r="M25" i="1"/>
  <c r="N25" i="1" s="1"/>
  <c r="G10" i="1"/>
  <c r="M10" i="1"/>
  <c r="N10" i="1" s="1"/>
  <c r="G11" i="1"/>
  <c r="M11" i="1"/>
  <c r="N11" i="1" s="1"/>
  <c r="G12" i="1"/>
  <c r="M12" i="1"/>
  <c r="O12" i="1" s="1"/>
  <c r="P12" i="1" s="1"/>
  <c r="N24" i="1" l="1"/>
  <c r="O23" i="1"/>
  <c r="P23" i="1" s="1"/>
  <c r="O25" i="1"/>
  <c r="P25" i="1" s="1"/>
  <c r="N12" i="1"/>
  <c r="O11" i="1"/>
  <c r="P11" i="1" s="1"/>
  <c r="O10" i="1"/>
  <c r="P10" i="1" s="1"/>
  <c r="M3" i="1"/>
  <c r="O3" i="1" s="1"/>
  <c r="P3" i="1" s="1"/>
  <c r="M22" i="1"/>
  <c r="N22" i="1" s="1"/>
  <c r="M21" i="1"/>
  <c r="N21" i="1" s="1"/>
  <c r="M20" i="1"/>
  <c r="N20" i="1" s="1"/>
  <c r="N19" i="1"/>
  <c r="N18" i="1"/>
  <c r="M17" i="1"/>
  <c r="N17" i="1" s="1"/>
  <c r="M16" i="1"/>
  <c r="N16" i="1" s="1"/>
  <c r="G22" i="1"/>
  <c r="G21" i="1"/>
  <c r="G20" i="1"/>
  <c r="G19" i="1"/>
  <c r="G18" i="1"/>
  <c r="G17" i="1"/>
  <c r="G16" i="1"/>
  <c r="O20" i="1" l="1"/>
  <c r="P20" i="1" s="1"/>
  <c r="O16" i="1"/>
  <c r="P16" i="1" s="1"/>
  <c r="O19" i="1"/>
  <c r="P19" i="1" s="1"/>
  <c r="O21" i="1"/>
  <c r="P21" i="1" s="1"/>
  <c r="O17" i="1"/>
  <c r="P17" i="1" s="1"/>
  <c r="O22" i="1"/>
  <c r="P22" i="1" s="1"/>
  <c r="O18" i="1"/>
  <c r="P18" i="1" s="1"/>
  <c r="G8" i="1"/>
  <c r="G3" i="1"/>
  <c r="G9" i="1"/>
  <c r="G5" i="1"/>
  <c r="G6" i="1"/>
  <c r="G7" i="1"/>
  <c r="G4" i="1"/>
  <c r="M4" i="1" l="1"/>
  <c r="N4" i="1" s="1"/>
  <c r="M8" i="1" l="1"/>
  <c r="N8" i="1" s="1"/>
  <c r="N3" i="1"/>
  <c r="M9" i="1"/>
  <c r="N9" i="1" s="1"/>
  <c r="M5" i="1"/>
  <c r="N5" i="1" s="1"/>
  <c r="M6" i="1"/>
  <c r="N6" i="1" s="1"/>
  <c r="M7" i="1"/>
  <c r="N7" i="1" s="1"/>
  <c r="O4" i="1"/>
  <c r="P4" i="1" s="1"/>
  <c r="O7" i="1" l="1"/>
  <c r="P7" i="1" s="1"/>
  <c r="O6" i="1"/>
  <c r="P6" i="1" s="1"/>
  <c r="O5" i="1"/>
  <c r="P5" i="1" s="1"/>
  <c r="O9" i="1"/>
  <c r="P9" i="1" s="1"/>
  <c r="O8" i="1"/>
  <c r="P8" i="1" s="1"/>
</calcChain>
</file>

<file path=xl/comments1.xml><?xml version="1.0" encoding="utf-8"?>
<comments xmlns="http://schemas.openxmlformats.org/spreadsheetml/2006/main">
  <authors>
    <author>Erik Kobayashi-Solomon</author>
  </authors>
  <commentList>
    <comment ref="D2" authorId="0" shapeId="0">
      <text>
        <r>
          <rPr>
            <b/>
            <sz val="9"/>
            <color indexed="81"/>
            <rFont val="Tahoma"/>
            <family val="2"/>
          </rPr>
          <t>Erik Kobayashi-Solomon:</t>
        </r>
        <r>
          <rPr>
            <sz val="9"/>
            <color indexed="81"/>
            <rFont val="Tahoma"/>
            <family val="2"/>
          </rPr>
          <t xml:space="preserve">
This is the percentage weight in the manager's portfolio.</t>
        </r>
      </text>
    </comment>
    <comment ref="E2"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F2"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G2" authorId="0" shapeId="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2"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I2" authorId="0" shapeId="0">
      <text>
        <r>
          <rPr>
            <b/>
            <sz val="8"/>
            <color indexed="81"/>
            <rFont val="Tahoma"/>
            <family val="2"/>
          </rPr>
          <t>Erik Kobayashi-Solomon:</t>
        </r>
        <r>
          <rPr>
            <sz val="8"/>
            <color indexed="81"/>
            <rFont val="Tahoma"/>
            <family val="2"/>
          </rPr>
          <t xml:space="preserve">
Days to expiration when data was drawn.</t>
        </r>
      </text>
    </comment>
    <comment ref="J2"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2" authorId="0" shapeId="0">
      <text>
        <r>
          <rPr>
            <b/>
            <sz val="8"/>
            <color indexed="81"/>
            <rFont val="Tahoma"/>
            <family val="2"/>
          </rPr>
          <t>Erik Kobayashi-Solomon:</t>
        </r>
        <r>
          <rPr>
            <sz val="8"/>
            <color indexed="81"/>
            <rFont val="Tahoma"/>
            <family val="2"/>
          </rPr>
          <t xml:space="preserve">
We choose the call strike price whose dollar delta is closest to 0.50.</t>
        </r>
      </text>
    </comment>
    <comment ref="L2" authorId="0" shapeId="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M2"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2" authorId="0" shapeId="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O2" authorId="0" shapeId="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P2" authorId="0" shapeId="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shapeId="0">
      <text>
        <r>
          <rPr>
            <b/>
            <sz val="9"/>
            <color indexed="81"/>
            <rFont val="Tahoma"/>
            <family val="2"/>
          </rPr>
          <t>Erik Kobayashi-Solomon:</t>
        </r>
        <r>
          <rPr>
            <sz val="9"/>
            <color indexed="81"/>
            <rFont val="Tahoma"/>
            <family val="2"/>
          </rPr>
          <t xml:space="preserve">
This is the percentage weight in the manager's portfolio.</t>
        </r>
      </text>
    </comment>
    <comment ref="E15"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F15"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G15" authorId="0" shapeId="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15"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I15" authorId="0" shapeId="0">
      <text>
        <r>
          <rPr>
            <b/>
            <sz val="8"/>
            <color indexed="81"/>
            <rFont val="Tahoma"/>
            <family val="2"/>
          </rPr>
          <t>Erik Kobayashi-Solomon:</t>
        </r>
        <r>
          <rPr>
            <sz val="8"/>
            <color indexed="81"/>
            <rFont val="Tahoma"/>
            <family val="2"/>
          </rPr>
          <t xml:space="preserve">
Days to expiration when data was drawn.</t>
        </r>
      </text>
    </comment>
    <comment ref="J15"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15" authorId="0" shapeId="0">
      <text>
        <r>
          <rPr>
            <b/>
            <sz val="8"/>
            <color indexed="81"/>
            <rFont val="Tahoma"/>
            <family val="2"/>
          </rPr>
          <t>Erik Kobayashi-Solomon:</t>
        </r>
        <r>
          <rPr>
            <sz val="8"/>
            <color indexed="81"/>
            <rFont val="Tahoma"/>
            <family val="2"/>
          </rPr>
          <t xml:space="preserve">
We choose the put strike price whose dollar delta is closest to -0.50.</t>
        </r>
      </text>
    </comment>
    <comment ref="L15" authorId="0" shapeId="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M15"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15" authorId="0" shapeId="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O15" authorId="0" shapeId="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P15" authorId="0" shapeId="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<sst xmlns="http://schemas.openxmlformats.org/spreadsheetml/2006/main" count="108" uniqueCount="63">
  <si>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</si>
  <si>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</si>
  <si>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</si>
  <si>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</si>
  <si>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</si>
  <si>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</si>
  <si>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</si>
  <si>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</si>
  <si>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</si>
  <si>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</si>
  <si>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</si>
  <si>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</si>
  <si>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</si>
  <si>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</si>
  <si>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</si>
  <si>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</si>
  <si>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</si>
  <si>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</si>
  <si>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SEP 16 '16</t>
  </si>
  <si>
    <t>Diff from Avg Px-Put</t>
  </si>
  <si>
    <t>OCT 21 '16</t>
  </si>
  <si>
    <t>Covered Calls</t>
  </si>
  <si>
    <t>Short Puts</t>
  </si>
  <si>
    <t>Market Price</t>
  </si>
  <si>
    <t>Portfolio Weight (%)</t>
  </si>
  <si>
    <t>MSFT</t>
  </si>
  <si>
    <t>Microsoft Corp.</t>
  </si>
  <si>
    <t>XYL</t>
  </si>
  <si>
    <t>Xylem Inc.</t>
  </si>
  <si>
    <t>TRMB</t>
  </si>
  <si>
    <t>Trimble Navigation Ltd.</t>
  </si>
  <si>
    <t>QCOM</t>
  </si>
  <si>
    <t>QUALCOMM Inc.</t>
  </si>
  <si>
    <t>CFG</t>
  </si>
  <si>
    <t>Citizens Financial Group Inc.</t>
  </si>
  <si>
    <t>VRNT</t>
  </si>
  <si>
    <t>Verint Systems Inc.</t>
  </si>
  <si>
    <t>SYF</t>
  </si>
  <si>
    <t>Synchrony Financial</t>
  </si>
  <si>
    <t>CELG</t>
  </si>
  <si>
    <t>Celgene Corp.</t>
  </si>
  <si>
    <t>RYN</t>
  </si>
  <si>
    <t>Rayonier Inc.</t>
  </si>
  <si>
    <t>OAK</t>
  </si>
  <si>
    <t>Oaktree Capital Group LLC Cl A</t>
  </si>
  <si>
    <t>Reported Price</t>
  </si>
  <si>
    <t>Px/Rptd Px</t>
  </si>
  <si>
    <t>Software - Infrastructure</t>
  </si>
  <si>
    <t>Diversified Industrials</t>
  </si>
  <si>
    <t>Scientific &amp; Technical Instruments</t>
  </si>
  <si>
    <t>Communication Equipment</t>
  </si>
  <si>
    <t>Banks - Regional - US</t>
  </si>
  <si>
    <t>Software - Application</t>
  </si>
  <si>
    <t>Credit Services</t>
  </si>
  <si>
    <t>Biotechnology</t>
  </si>
  <si>
    <t>Lumber &amp; Wood Production</t>
  </si>
  <si>
    <t>Asset Management</t>
  </si>
  <si>
    <t>NOV 18 '16</t>
  </si>
  <si>
    <t>Highligted options did not trade on day when data taken. Bid price shown.</t>
  </si>
  <si>
    <t>Source Data:</t>
  </si>
  <si>
    <t>http://www.dataroma.com/m/holdings.php?m=MVALX</t>
  </si>
  <si>
    <t>Meridian Funds - Meridian Contrarian Fund</t>
  </si>
  <si>
    <t>Portfolio Value: $506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</si>
</sst>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1" x14ac:knownFonts="1">
    <font>
      <sz val="10"/>
      <name val="Arial"/>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b/>
      <sz val="10"/>
      <color theme="0"/>
      <name val="Arial"/>
      <family val="2"/>
    </font>
    <font>
      <u/>
      <sz val="10"/>
      <color theme="10"/>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9" fillId="0" borderId="0" applyNumberFormat="0" applyFill="0" applyBorder="0" applyAlignment="0" applyProtection="0"/>
  </cellStyleXfs>
  <cellXfs count="18">
    <xf numFmtId="0" fontId="0" fillId="0" borderId="0" xfId="0"/>
    <xf numFmtId="0" fontId="0" fillId="0" borderId="1" xfId="0" applyBorder="1"/>
    <xf numFmtId="0" fontId="1" fillId="0" borderId="0" xfId="3"/>
    <xf numFmtId="0" fontId="0" fillId="2" borderId="1" xfId="0" applyFill="1" applyBorder="1" applyAlignment="1">
      <alignment wrapText="1"/>
    </xf>
    <xf numFmtId="0" fontId="0" fillId="2" borderId="1" xfId="0" applyFill="1" applyBorder="1" applyAlignment="1">
      <alignment horizontal="center" wrapText="1"/>
    </xf>
    <xf numFmtId="0" fontId="0" fillId="0" borderId="0" xfId="0" applyAlignment="1">
      <alignment wrapText="1"/>
    </xf>
    <xf numFmtId="0" fontId="0" fillId="0" borderId="1" xfId="0" applyBorder="1" applyAlignment="1">
      <alignment horizontal="center"/>
    </xf>
    <xf numFmtId="43" fontId="0" fillId="0" borderId="1" xfId="1" applyFont="1" applyBorder="1" applyAlignment="1">
      <alignment horizontal="center"/>
    </xf>
    <xf numFmtId="43" fontId="0" fillId="0" borderId="1" xfId="1" applyNumberFormat="1" applyFont="1" applyBorder="1" applyAlignment="1">
      <alignment horizontal="center"/>
    </xf>
    <xf numFmtId="164" fontId="0" fillId="0" borderId="1" xfId="2" applyNumberFormat="1" applyFont="1" applyBorder="1" applyAlignment="1">
      <alignment horizontal="center"/>
    </xf>
    <xf numFmtId="0" fontId="9" fillId="0" borderId="0" xfId="4"/>
    <xf numFmtId="0" fontId="8" fillId="3" borderId="2" xfId="0" applyFont="1" applyFill="1" applyBorder="1" applyAlignment="1">
      <alignment horizontal="center"/>
    </xf>
    <xf numFmtId="0" fontId="0" fillId="4" borderId="3" xfId="0" applyFill="1" applyBorder="1"/>
    <xf numFmtId="0" fontId="0" fillId="4" borderId="4" xfId="0" applyFill="1" applyBorder="1"/>
    <xf numFmtId="0" fontId="0" fillId="4" borderId="5" xfId="0" applyFill="1" applyBorder="1"/>
    <xf numFmtId="0" fontId="0" fillId="4" borderId="1" xfId="0" applyFill="1" applyBorder="1" applyAlignment="1">
      <alignment horizontal="center"/>
    </xf>
    <xf numFmtId="0" fontId="0" fillId="0" borderId="1" xfId="0" applyFill="1" applyBorder="1"/>
    <xf numFmtId="0" fontId="10" fillId="0" borderId="0" xfId="0" applyFont="1"/>
  </cellXfs>
  <cellStyles count="5">
    <cellStyle name="Comma" xfId="1" builtinId="3"/>
    <cellStyle name="Hyperlink" xfId="4" builtinId="8"/>
    <cellStyle name="Normal" xfId="0" builtinId="0"/>
    <cellStyle name="Normal 2" xfId="3"/>
    <cellStyle name="Percent" xfId="2" builtinId="5"/>
  </cellStyles>
  <dxfs count="108">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showGridLines="0" tabSelected="1" workbookViewId="0">
      <selection activeCell="A30" sqref="A30"/>
    </sheetView>
  </sheetViews>
  <sheetFormatPr defaultRowHeight="12.75" x14ac:dyDescent="0.2"/>
  <cols>
    <col min="1" max="1" width="6.7109375" bestFit="1" customWidth="1"/>
    <col min="2" max="2" width="31" customWidth="1"/>
    <col min="3" max="3" width="29.85546875" bestFit="1" customWidth="1"/>
    <col min="4" max="4" width="10.7109375" customWidth="1"/>
    <col min="5" max="7" width="8.7109375" customWidth="1"/>
    <col min="8" max="8" width="10.7109375" customWidth="1"/>
    <col min="9" max="9" width="5.28515625" bestFit="1" customWidth="1"/>
    <col min="10" max="10" width="7.85546875" bestFit="1" customWidth="1"/>
    <col min="11" max="11" width="8.5703125" bestFit="1" customWidth="1"/>
    <col min="12" max="12" width="7" bestFit="1" customWidth="1"/>
    <col min="13" max="13" width="8.28515625" bestFit="1" customWidth="1"/>
    <col min="14" max="16" width="10.7109375" customWidth="1"/>
    <col min="17" max="17" width="17.85546875" bestFit="1" customWidth="1"/>
    <col min="18" max="18" width="10.140625" bestFit="1" customWidth="1"/>
    <col min="19" max="19" width="9.7109375" bestFit="1" customWidth="1"/>
    <col min="20" max="20" width="9.42578125" bestFit="1" customWidth="1"/>
  </cols>
  <sheetData>
    <row r="1" spans="1:16" x14ac:dyDescent="0.2">
      <c r="A1" s="11" t="s">
        <v>21</v>
      </c>
      <c r="B1" s="11"/>
      <c r="C1" s="11"/>
      <c r="D1" s="11"/>
      <c r="E1" s="11"/>
      <c r="F1" s="11"/>
      <c r="G1" s="11"/>
      <c r="H1" s="11"/>
      <c r="I1" s="11"/>
      <c r="J1" s="11"/>
      <c r="K1" s="11"/>
      <c r="L1" s="11"/>
      <c r="M1" s="11"/>
      <c r="N1" s="11"/>
      <c r="O1" s="11"/>
      <c r="P1" s="11"/>
    </row>
    <row r="2" spans="1:16" s="5" customFormat="1" ht="25.5" x14ac:dyDescent="0.2">
      <c r="A2" s="3" t="s">
        <v>0</v>
      </c>
      <c r="B2" s="3" t="s">
        <v>1</v>
      </c>
      <c r="C2" s="3" t="s">
        <v>2</v>
      </c>
      <c r="D2" s="4" t="s">
        <v>24</v>
      </c>
      <c r="E2" s="4" t="s">
        <v>23</v>
      </c>
      <c r="F2" s="4" t="s">
        <v>45</v>
      </c>
      <c r="G2" s="4" t="s">
        <v>46</v>
      </c>
      <c r="H2" s="4" t="s">
        <v>3</v>
      </c>
      <c r="I2" s="4" t="s">
        <v>4</v>
      </c>
      <c r="J2" s="4" t="s">
        <v>5</v>
      </c>
      <c r="K2" s="4" t="s">
        <v>6</v>
      </c>
      <c r="L2" s="4" t="s">
        <v>7</v>
      </c>
      <c r="M2" s="4" t="s">
        <v>10</v>
      </c>
      <c r="N2" s="4" t="s">
        <v>17</v>
      </c>
      <c r="O2" s="4" t="s">
        <v>12</v>
      </c>
      <c r="P2" s="4" t="s">
        <v>14</v>
      </c>
    </row>
    <row r="3" spans="1:16" x14ac:dyDescent="0.2">
      <c r="A3" s="1" t="s">
        <v>25</v>
      </c>
      <c r="B3" s="1" t="s">
        <v>26</v>
      </c>
      <c r="C3" s="1" t="s">
        <v>47</v>
      </c>
      <c r="D3" s="6">
        <v>4.58</v>
      </c>
      <c r="E3" s="7">
        <v>51.17</v>
      </c>
      <c r="F3" s="7">
        <v>55.23</v>
      </c>
      <c r="G3" s="8">
        <f t="shared" ref="G3:G9" si="0">E3/F3</f>
        <v>0.92648922686945512</v>
      </c>
      <c r="H3" s="6" t="s">
        <v>18</v>
      </c>
      <c r="I3" s="6">
        <v>77</v>
      </c>
      <c r="J3" s="7">
        <v>0.36</v>
      </c>
      <c r="K3" s="7">
        <v>52.5</v>
      </c>
      <c r="L3" s="7">
        <v>1.58</v>
      </c>
      <c r="M3" s="7">
        <f t="shared" ref="M3:M9" si="1">E3-L3-J3</f>
        <v>49.230000000000004</v>
      </c>
      <c r="N3" s="9">
        <f t="shared" ref="N3:N9" si="2">M3/F3-1</f>
        <v>-0.10863661053775109</v>
      </c>
      <c r="O3" s="9">
        <f t="shared" ref="O3:O9" si="3">(K3-M3)/M3</f>
        <v>6.6422912858013314E-2</v>
      </c>
      <c r="P3" s="9">
        <f t="shared" ref="P3:P9" si="4">(1+O3)^(365/I3)-1</f>
        <v>0.35641608434445682</v>
      </c>
    </row>
    <row r="4" spans="1:16" x14ac:dyDescent="0.2">
      <c r="A4" s="16" t="s">
        <v>27</v>
      </c>
      <c r="B4" s="16" t="s">
        <v>28</v>
      </c>
      <c r="C4" s="16" t="s">
        <v>48</v>
      </c>
      <c r="D4" s="6">
        <v>3.52</v>
      </c>
      <c r="E4" s="7">
        <v>44.65</v>
      </c>
      <c r="F4" s="7">
        <v>40.9</v>
      </c>
      <c r="G4" s="8">
        <f t="shared" si="0"/>
        <v>1.0916870415647921</v>
      </c>
      <c r="H4" s="15" t="s">
        <v>20</v>
      </c>
      <c r="I4" s="6">
        <v>112</v>
      </c>
      <c r="J4" s="7">
        <v>0.15490000000000001</v>
      </c>
      <c r="K4" s="7">
        <v>45</v>
      </c>
      <c r="L4" s="7">
        <v>1.95</v>
      </c>
      <c r="M4" s="7">
        <f t="shared" si="1"/>
        <v>42.545099999999998</v>
      </c>
      <c r="N4" s="9">
        <f t="shared" si="2"/>
        <v>4.022249388753063E-2</v>
      </c>
      <c r="O4" s="9">
        <f t="shared" si="3"/>
        <v>5.770112186832331E-2</v>
      </c>
      <c r="P4" s="9">
        <f t="shared" si="4"/>
        <v>0.20059674810837635</v>
      </c>
    </row>
    <row r="5" spans="1:16" x14ac:dyDescent="0.2">
      <c r="A5" s="16" t="s">
        <v>29</v>
      </c>
      <c r="B5" s="16" t="s">
        <v>30</v>
      </c>
      <c r="C5" s="16" t="s">
        <v>49</v>
      </c>
      <c r="D5" s="6">
        <v>2.7</v>
      </c>
      <c r="E5" s="7">
        <v>24.36</v>
      </c>
      <c r="F5" s="7">
        <v>24.8</v>
      </c>
      <c r="G5" s="8">
        <f t="shared" si="0"/>
        <v>0.98225806451612896</v>
      </c>
      <c r="H5" s="15" t="s">
        <v>57</v>
      </c>
      <c r="I5" s="6">
        <v>140</v>
      </c>
      <c r="J5" s="7">
        <v>0</v>
      </c>
      <c r="K5" s="7">
        <v>25</v>
      </c>
      <c r="L5" s="7">
        <v>1.95</v>
      </c>
      <c r="M5" s="7">
        <f t="shared" si="1"/>
        <v>22.41</v>
      </c>
      <c r="N5" s="9">
        <f t="shared" si="2"/>
        <v>-9.6370967741935543E-2</v>
      </c>
      <c r="O5" s="9">
        <f t="shared" si="3"/>
        <v>0.11557340473003123</v>
      </c>
      <c r="P5" s="9">
        <f t="shared" si="4"/>
        <v>0.32994741010847051</v>
      </c>
    </row>
    <row r="6" spans="1:16" x14ac:dyDescent="0.2">
      <c r="A6" s="1" t="s">
        <v>31</v>
      </c>
      <c r="B6" s="1" t="s">
        <v>32</v>
      </c>
      <c r="C6" s="1" t="s">
        <v>50</v>
      </c>
      <c r="D6" s="6">
        <v>2.56</v>
      </c>
      <c r="E6" s="7">
        <v>53.57</v>
      </c>
      <c r="F6" s="7">
        <v>51.14</v>
      </c>
      <c r="G6" s="8">
        <f t="shared" si="0"/>
        <v>1.0475166210402815</v>
      </c>
      <c r="H6" s="6" t="s">
        <v>18</v>
      </c>
      <c r="I6" s="6">
        <v>77</v>
      </c>
      <c r="J6" s="7">
        <v>0.53</v>
      </c>
      <c r="K6" s="7">
        <v>52.5</v>
      </c>
      <c r="L6" s="7">
        <v>2.68</v>
      </c>
      <c r="M6" s="7">
        <f t="shared" si="1"/>
        <v>50.36</v>
      </c>
      <c r="N6" s="9">
        <f t="shared" si="2"/>
        <v>-1.5252248728979345E-2</v>
      </c>
      <c r="O6" s="9">
        <f t="shared" si="3"/>
        <v>4.2494042891183491E-2</v>
      </c>
      <c r="P6" s="9">
        <f t="shared" si="4"/>
        <v>0.21807343841827342</v>
      </c>
    </row>
    <row r="7" spans="1:16" x14ac:dyDescent="0.2">
      <c r="A7" s="1" t="s">
        <v>33</v>
      </c>
      <c r="B7" s="1" t="s">
        <v>34</v>
      </c>
      <c r="C7" s="1" t="s">
        <v>51</v>
      </c>
      <c r="D7" s="6">
        <v>2.41</v>
      </c>
      <c r="E7" s="7">
        <v>19.98</v>
      </c>
      <c r="F7" s="7">
        <v>20.95</v>
      </c>
      <c r="G7" s="8">
        <f t="shared" si="0"/>
        <v>0.95369928400954662</v>
      </c>
      <c r="H7" s="6" t="s">
        <v>20</v>
      </c>
      <c r="I7" s="6">
        <v>112</v>
      </c>
      <c r="J7" s="7">
        <v>0.12</v>
      </c>
      <c r="K7" s="7">
        <v>20</v>
      </c>
      <c r="L7" s="7">
        <v>1.25</v>
      </c>
      <c r="M7" s="7">
        <f t="shared" si="1"/>
        <v>18.61</v>
      </c>
      <c r="N7" s="9">
        <f t="shared" si="2"/>
        <v>-0.11169451073985681</v>
      </c>
      <c r="O7" s="9">
        <f t="shared" si="3"/>
        <v>7.4691026329930174E-2</v>
      </c>
      <c r="P7" s="9">
        <f t="shared" si="4"/>
        <v>0.26459392535597526</v>
      </c>
    </row>
    <row r="8" spans="1:16" x14ac:dyDescent="0.2">
      <c r="A8" s="1" t="s">
        <v>35</v>
      </c>
      <c r="B8" s="1" t="s">
        <v>36</v>
      </c>
      <c r="C8" s="1" t="s">
        <v>52</v>
      </c>
      <c r="D8" s="6">
        <v>2.29</v>
      </c>
      <c r="E8" s="7">
        <v>33.130000000000003</v>
      </c>
      <c r="F8" s="7">
        <v>33.380000000000003</v>
      </c>
      <c r="G8" s="8">
        <f t="shared" si="0"/>
        <v>0.99251048532055119</v>
      </c>
      <c r="H8" s="15" t="s">
        <v>18</v>
      </c>
      <c r="I8" s="6">
        <v>77</v>
      </c>
      <c r="J8" s="7">
        <v>0</v>
      </c>
      <c r="K8" s="7">
        <v>35</v>
      </c>
      <c r="L8" s="7">
        <v>0.95</v>
      </c>
      <c r="M8" s="7">
        <f t="shared" si="1"/>
        <v>32.18</v>
      </c>
      <c r="N8" s="9">
        <f t="shared" si="2"/>
        <v>-3.5949670461354222E-2</v>
      </c>
      <c r="O8" s="9">
        <f t="shared" si="3"/>
        <v>8.7632069608452462E-2</v>
      </c>
      <c r="P8" s="9">
        <f t="shared" si="4"/>
        <v>0.48913536471565489</v>
      </c>
    </row>
    <row r="9" spans="1:16" x14ac:dyDescent="0.2">
      <c r="A9" s="1" t="s">
        <v>37</v>
      </c>
      <c r="B9" s="1" t="s">
        <v>38</v>
      </c>
      <c r="C9" s="1" t="s">
        <v>53</v>
      </c>
      <c r="D9" s="6">
        <v>2.2200000000000002</v>
      </c>
      <c r="E9" s="7">
        <v>25.28</v>
      </c>
      <c r="F9" s="7">
        <v>28.66</v>
      </c>
      <c r="G9" s="8">
        <f t="shared" si="0"/>
        <v>0.88206559665038387</v>
      </c>
      <c r="H9" s="6" t="s">
        <v>18</v>
      </c>
      <c r="I9" s="6">
        <v>77</v>
      </c>
      <c r="J9" s="7">
        <v>0</v>
      </c>
      <c r="K9" s="7">
        <v>26</v>
      </c>
      <c r="L9" s="7">
        <v>1.05</v>
      </c>
      <c r="M9" s="7">
        <f t="shared" si="1"/>
        <v>24.23</v>
      </c>
      <c r="N9" s="9">
        <f t="shared" si="2"/>
        <v>-0.15457083042568043</v>
      </c>
      <c r="O9" s="9">
        <f t="shared" si="3"/>
        <v>7.3049938093272787E-2</v>
      </c>
      <c r="P9" s="9">
        <f t="shared" si="4"/>
        <v>0.39683928138943281</v>
      </c>
    </row>
    <row r="10" spans="1:16" x14ac:dyDescent="0.2">
      <c r="A10" s="1" t="s">
        <v>39</v>
      </c>
      <c r="B10" s="1" t="s">
        <v>40</v>
      </c>
      <c r="C10" s="1" t="s">
        <v>54</v>
      </c>
      <c r="D10" s="6">
        <v>2.19</v>
      </c>
      <c r="E10" s="7">
        <v>98.63</v>
      </c>
      <c r="F10" s="7">
        <v>100.09</v>
      </c>
      <c r="G10" s="8">
        <f t="shared" ref="G10:G12" si="5">E10/F10</f>
        <v>0.98541312818463378</v>
      </c>
      <c r="H10" s="6" t="s">
        <v>20</v>
      </c>
      <c r="I10" s="6">
        <v>112</v>
      </c>
      <c r="J10" s="7">
        <v>0</v>
      </c>
      <c r="K10" s="7">
        <v>100</v>
      </c>
      <c r="L10" s="7">
        <v>7.65</v>
      </c>
      <c r="M10" s="7">
        <f t="shared" ref="M10:M12" si="6">E10-L10-J10</f>
        <v>90.97999999999999</v>
      </c>
      <c r="N10" s="9">
        <f t="shared" ref="N10:N12" si="7">M10/F10-1</f>
        <v>-9.1018083724647925E-2</v>
      </c>
      <c r="O10" s="9">
        <f t="shared" ref="O10:O12" si="8">(K10-M10)/M10</f>
        <v>9.9142668718399773E-2</v>
      </c>
      <c r="P10" s="9">
        <f t="shared" ref="P10:P12" si="9">(1+O10)^(365/I10)-1</f>
        <v>0.36079364858688634</v>
      </c>
    </row>
    <row r="11" spans="1:16" x14ac:dyDescent="0.2">
      <c r="A11" s="1" t="s">
        <v>41</v>
      </c>
      <c r="B11" s="1" t="s">
        <v>42</v>
      </c>
      <c r="C11" s="1" t="s">
        <v>55</v>
      </c>
      <c r="D11" s="6">
        <v>2.06</v>
      </c>
      <c r="E11" s="7">
        <v>26.24</v>
      </c>
      <c r="F11" s="7">
        <v>24.68</v>
      </c>
      <c r="G11" s="8">
        <f t="shared" si="5"/>
        <v>1.0632090761750406</v>
      </c>
      <c r="H11" s="6" t="s">
        <v>57</v>
      </c>
      <c r="I11" s="6">
        <v>140</v>
      </c>
      <c r="J11" s="7">
        <v>0.25</v>
      </c>
      <c r="K11" s="7">
        <v>25</v>
      </c>
      <c r="L11" s="7">
        <v>1.8</v>
      </c>
      <c r="M11" s="7">
        <f t="shared" si="6"/>
        <v>24.189999999999998</v>
      </c>
      <c r="N11" s="9">
        <f t="shared" si="7"/>
        <v>-1.985413290113458E-2</v>
      </c>
      <c r="O11" s="9">
        <f t="shared" si="8"/>
        <v>3.3484911120297743E-2</v>
      </c>
      <c r="P11" s="9">
        <f t="shared" si="9"/>
        <v>8.9664838515222334E-2</v>
      </c>
    </row>
    <row r="12" spans="1:16" x14ac:dyDescent="0.2">
      <c r="A12" s="1" t="s">
        <v>43</v>
      </c>
      <c r="B12" s="1" t="s">
        <v>44</v>
      </c>
      <c r="C12" s="1" t="s">
        <v>56</v>
      </c>
      <c r="D12" s="6">
        <v>2.0499999999999998</v>
      </c>
      <c r="E12" s="7">
        <v>44.76</v>
      </c>
      <c r="F12" s="7">
        <v>49.33</v>
      </c>
      <c r="G12" s="8">
        <f t="shared" si="5"/>
        <v>0.90735860531116963</v>
      </c>
      <c r="H12" s="15" t="s">
        <v>20</v>
      </c>
      <c r="I12" s="6">
        <v>112</v>
      </c>
      <c r="J12" s="7">
        <v>0.55000000000000004</v>
      </c>
      <c r="K12" s="7">
        <v>45</v>
      </c>
      <c r="L12" s="7">
        <v>1.55</v>
      </c>
      <c r="M12" s="7">
        <f t="shared" si="6"/>
        <v>42.660000000000004</v>
      </c>
      <c r="N12" s="9">
        <f t="shared" si="7"/>
        <v>-0.13521183863774566</v>
      </c>
      <c r="O12" s="9">
        <f t="shared" si="8"/>
        <v>5.4852320675105391E-2</v>
      </c>
      <c r="P12" s="9">
        <f t="shared" si="9"/>
        <v>0.19009045520565415</v>
      </c>
    </row>
    <row r="14" spans="1:16" x14ac:dyDescent="0.2">
      <c r="A14" s="11" t="s">
        <v>22</v>
      </c>
      <c r="B14" s="11"/>
      <c r="C14" s="11"/>
      <c r="D14" s="11"/>
      <c r="E14" s="11"/>
      <c r="F14" s="11"/>
      <c r="G14" s="11"/>
      <c r="H14" s="11"/>
      <c r="I14" s="11"/>
      <c r="J14" s="11"/>
      <c r="K14" s="11"/>
      <c r="L14" s="11"/>
      <c r="M14" s="11"/>
      <c r="N14" s="11"/>
      <c r="O14" s="11"/>
      <c r="P14" s="11"/>
    </row>
    <row r="15" spans="1:16" s="5" customFormat="1" ht="25.5" x14ac:dyDescent="0.2">
      <c r="A15" s="3" t="s">
        <v>0</v>
      </c>
      <c r="B15" s="3" t="s">
        <v>1</v>
      </c>
      <c r="C15" s="3" t="s">
        <v>2</v>
      </c>
      <c r="D15" s="4" t="s">
        <v>24</v>
      </c>
      <c r="E15" s="4" t="s">
        <v>23</v>
      </c>
      <c r="F15" s="4" t="str">
        <f>F2</f>
        <v>Reported Price</v>
      </c>
      <c r="G15" s="4" t="s">
        <v>16</v>
      </c>
      <c r="H15" s="4" t="s">
        <v>3</v>
      </c>
      <c r="I15" s="4" t="s">
        <v>4</v>
      </c>
      <c r="J15" s="4" t="s">
        <v>5</v>
      </c>
      <c r="K15" s="4" t="s">
        <v>8</v>
      </c>
      <c r="L15" s="4" t="s">
        <v>9</v>
      </c>
      <c r="M15" s="4" t="s">
        <v>11</v>
      </c>
      <c r="N15" s="4" t="s">
        <v>19</v>
      </c>
      <c r="O15" s="4" t="s">
        <v>13</v>
      </c>
      <c r="P15" s="4" t="s">
        <v>15</v>
      </c>
    </row>
    <row r="16" spans="1:16" x14ac:dyDescent="0.2">
      <c r="A16" s="1" t="s">
        <v>25</v>
      </c>
      <c r="B16" s="1" t="s">
        <v>26</v>
      </c>
      <c r="C16" s="1" t="s">
        <v>47</v>
      </c>
      <c r="D16" s="6">
        <v>4.58</v>
      </c>
      <c r="E16" s="7">
        <v>51.17</v>
      </c>
      <c r="F16" s="7">
        <v>55.23</v>
      </c>
      <c r="G16" s="8">
        <f t="shared" ref="G16:G22" si="10">E16/F16</f>
        <v>0.92648922686945512</v>
      </c>
      <c r="H16" s="6" t="str">
        <f>H3</f>
        <v>SEP 16 '16</v>
      </c>
      <c r="I16" s="6">
        <f>I3</f>
        <v>77</v>
      </c>
      <c r="J16" s="7">
        <f>J3</f>
        <v>0.36</v>
      </c>
      <c r="K16" s="7">
        <v>52.5</v>
      </c>
      <c r="L16" s="7">
        <v>2.71</v>
      </c>
      <c r="M16" s="7">
        <f t="shared" ref="M16:M22" si="11">K16-L16</f>
        <v>49.79</v>
      </c>
      <c r="N16" s="9">
        <f t="shared" ref="N16:N22" si="12">M16/F16-1</f>
        <v>-9.8497193554227702E-2</v>
      </c>
      <c r="O16" s="9">
        <f>(K16-M16)/M16</f>
        <v>5.442860012050614E-2</v>
      </c>
      <c r="P16" s="9">
        <f>(1+O16)^(365/I16)-1</f>
        <v>0.2856045419393729</v>
      </c>
    </row>
    <row r="17" spans="1:16" x14ac:dyDescent="0.2">
      <c r="A17" s="16" t="s">
        <v>27</v>
      </c>
      <c r="B17" s="16" t="s">
        <v>28</v>
      </c>
      <c r="C17" s="16" t="s">
        <v>48</v>
      </c>
      <c r="D17" s="6">
        <v>3.52</v>
      </c>
      <c r="E17" s="7">
        <v>44.65</v>
      </c>
      <c r="F17" s="7">
        <v>40.9</v>
      </c>
      <c r="G17" s="8">
        <f t="shared" si="10"/>
        <v>1.0916870415647921</v>
      </c>
      <c r="H17" s="15" t="str">
        <f t="shared" ref="H17:J17" si="13">H4</f>
        <v>OCT 21 '16</v>
      </c>
      <c r="I17" s="6">
        <f t="shared" si="13"/>
        <v>112</v>
      </c>
      <c r="J17" s="7">
        <f t="shared" si="13"/>
        <v>0.15490000000000001</v>
      </c>
      <c r="K17" s="7">
        <v>45</v>
      </c>
      <c r="L17" s="7">
        <v>2.1</v>
      </c>
      <c r="M17" s="7">
        <f t="shared" si="11"/>
        <v>42.9</v>
      </c>
      <c r="N17" s="9">
        <f t="shared" si="12"/>
        <v>4.8899755501222497E-2</v>
      </c>
      <c r="O17" s="9">
        <f t="shared" ref="O17:O22" si="14">(K17-M17)/M17</f>
        <v>4.8951048951048987E-2</v>
      </c>
      <c r="P17" s="9">
        <f t="shared" ref="P17:P22" si="15">(1+O17)^(365/I17)-1</f>
        <v>0.16852977939985458</v>
      </c>
    </row>
    <row r="18" spans="1:16" x14ac:dyDescent="0.2">
      <c r="A18" s="16" t="s">
        <v>29</v>
      </c>
      <c r="B18" s="16" t="s">
        <v>30</v>
      </c>
      <c r="C18" s="16" t="s">
        <v>49</v>
      </c>
      <c r="D18" s="6">
        <v>2.7</v>
      </c>
      <c r="E18" s="7">
        <v>24.36</v>
      </c>
      <c r="F18" s="7">
        <v>24.8</v>
      </c>
      <c r="G18" s="8">
        <f t="shared" si="10"/>
        <v>0.98225806451612896</v>
      </c>
      <c r="H18" s="15" t="str">
        <f t="shared" ref="H18:J18" si="16">H5</f>
        <v>NOV 18 '16</v>
      </c>
      <c r="I18" s="6">
        <f t="shared" si="16"/>
        <v>140</v>
      </c>
      <c r="J18" s="7">
        <f t="shared" si="16"/>
        <v>0</v>
      </c>
      <c r="K18" s="7">
        <v>25</v>
      </c>
      <c r="L18" s="7">
        <v>2.15</v>
      </c>
      <c r="M18" s="7">
        <f t="shared" si="11"/>
        <v>22.85</v>
      </c>
      <c r="N18" s="9">
        <f t="shared" si="12"/>
        <v>-7.8629032258064502E-2</v>
      </c>
      <c r="O18" s="9">
        <f t="shared" si="14"/>
        <v>9.4091903719912398E-2</v>
      </c>
      <c r="P18" s="9">
        <f t="shared" si="15"/>
        <v>0.26420890993119395</v>
      </c>
    </row>
    <row r="19" spans="1:16" x14ac:dyDescent="0.2">
      <c r="A19" s="1" t="s">
        <v>31</v>
      </c>
      <c r="B19" s="1" t="s">
        <v>32</v>
      </c>
      <c r="C19" s="1" t="s">
        <v>50</v>
      </c>
      <c r="D19" s="6">
        <v>2.56</v>
      </c>
      <c r="E19" s="7">
        <v>53.57</v>
      </c>
      <c r="F19" s="7">
        <v>51.14</v>
      </c>
      <c r="G19" s="8">
        <f t="shared" si="10"/>
        <v>1.0475166210402815</v>
      </c>
      <c r="H19" s="6" t="str">
        <f t="shared" ref="H19:J19" si="17">H6</f>
        <v>SEP 16 '16</v>
      </c>
      <c r="I19" s="6">
        <f t="shared" si="17"/>
        <v>77</v>
      </c>
      <c r="J19" s="7">
        <f t="shared" si="17"/>
        <v>0.53</v>
      </c>
      <c r="K19" s="7">
        <v>52.5</v>
      </c>
      <c r="L19" s="7">
        <v>2.2400000000000002</v>
      </c>
      <c r="M19" s="7">
        <f t="shared" si="11"/>
        <v>50.26</v>
      </c>
      <c r="N19" s="9">
        <f t="shared" si="12"/>
        <v>-1.7207665232694569E-2</v>
      </c>
      <c r="O19" s="9">
        <f t="shared" si="14"/>
        <v>4.4568245125348231E-2</v>
      </c>
      <c r="P19" s="9">
        <f t="shared" si="15"/>
        <v>0.22960449301970498</v>
      </c>
    </row>
    <row r="20" spans="1:16" x14ac:dyDescent="0.2">
      <c r="A20" s="1" t="s">
        <v>33</v>
      </c>
      <c r="B20" s="1" t="s">
        <v>34</v>
      </c>
      <c r="C20" s="1" t="s">
        <v>51</v>
      </c>
      <c r="D20" s="6">
        <v>2.41</v>
      </c>
      <c r="E20" s="7">
        <v>19.98</v>
      </c>
      <c r="F20" s="7">
        <v>20.95</v>
      </c>
      <c r="G20" s="8">
        <f t="shared" si="10"/>
        <v>0.95369928400954662</v>
      </c>
      <c r="H20" s="15" t="str">
        <f t="shared" ref="H20:J20" si="18">H7</f>
        <v>OCT 21 '16</v>
      </c>
      <c r="I20" s="6">
        <f t="shared" si="18"/>
        <v>112</v>
      </c>
      <c r="J20" s="7">
        <f t="shared" si="18"/>
        <v>0.12</v>
      </c>
      <c r="K20" s="7">
        <v>20</v>
      </c>
      <c r="L20" s="7">
        <v>1.3</v>
      </c>
      <c r="M20" s="7">
        <f t="shared" si="11"/>
        <v>18.7</v>
      </c>
      <c r="N20" s="9">
        <f t="shared" si="12"/>
        <v>-0.10739856801909309</v>
      </c>
      <c r="O20" s="9">
        <f t="shared" si="14"/>
        <v>6.9518716577540149E-2</v>
      </c>
      <c r="P20" s="9">
        <f t="shared" si="15"/>
        <v>0.24486677309186988</v>
      </c>
    </row>
    <row r="21" spans="1:16" x14ac:dyDescent="0.2">
      <c r="A21" s="1" t="s">
        <v>35</v>
      </c>
      <c r="B21" s="1" t="s">
        <v>36</v>
      </c>
      <c r="C21" s="1" t="s">
        <v>52</v>
      </c>
      <c r="D21" s="6">
        <v>2.29</v>
      </c>
      <c r="E21" s="7">
        <v>33.130000000000003</v>
      </c>
      <c r="F21" s="7">
        <v>33.380000000000003</v>
      </c>
      <c r="G21" s="8">
        <f t="shared" si="10"/>
        <v>0.99251048532055119</v>
      </c>
      <c r="H21" s="6" t="str">
        <f t="shared" ref="H21:J21" si="19">H8</f>
        <v>SEP 16 '16</v>
      </c>
      <c r="I21" s="6">
        <f t="shared" si="19"/>
        <v>77</v>
      </c>
      <c r="J21" s="7">
        <f t="shared" si="19"/>
        <v>0</v>
      </c>
      <c r="K21" s="7">
        <v>35</v>
      </c>
      <c r="L21" s="7">
        <v>2.95</v>
      </c>
      <c r="M21" s="7">
        <f t="shared" si="11"/>
        <v>32.049999999999997</v>
      </c>
      <c r="N21" s="9">
        <f t="shared" si="12"/>
        <v>-3.9844218094667649E-2</v>
      </c>
      <c r="O21" s="9">
        <f t="shared" si="14"/>
        <v>9.2043681747269984E-2</v>
      </c>
      <c r="P21" s="9">
        <f t="shared" si="15"/>
        <v>0.5179853569663968</v>
      </c>
    </row>
    <row r="22" spans="1:16" x14ac:dyDescent="0.2">
      <c r="A22" s="1" t="s">
        <v>37</v>
      </c>
      <c r="B22" s="1" t="s">
        <v>38</v>
      </c>
      <c r="C22" s="1" t="s">
        <v>53</v>
      </c>
      <c r="D22" s="6">
        <v>2.2200000000000002</v>
      </c>
      <c r="E22" s="7">
        <v>25.28</v>
      </c>
      <c r="F22" s="7">
        <v>28.66</v>
      </c>
      <c r="G22" s="8">
        <f t="shared" si="10"/>
        <v>0.88206559665038387</v>
      </c>
      <c r="H22" s="15" t="str">
        <f t="shared" ref="H22:J22" si="20">H9</f>
        <v>SEP 16 '16</v>
      </c>
      <c r="I22" s="6">
        <f t="shared" si="20"/>
        <v>77</v>
      </c>
      <c r="J22" s="7">
        <f t="shared" si="20"/>
        <v>0</v>
      </c>
      <c r="K22" s="7">
        <v>26</v>
      </c>
      <c r="L22" s="7">
        <v>1.75</v>
      </c>
      <c r="M22" s="7">
        <f t="shared" si="11"/>
        <v>24.25</v>
      </c>
      <c r="N22" s="9">
        <f t="shared" si="12"/>
        <v>-0.15387299371946961</v>
      </c>
      <c r="O22" s="9">
        <f t="shared" si="14"/>
        <v>7.2164948453608241E-2</v>
      </c>
      <c r="P22" s="9">
        <f t="shared" si="15"/>
        <v>0.3913867650624625</v>
      </c>
    </row>
    <row r="23" spans="1:16" x14ac:dyDescent="0.2">
      <c r="A23" s="1" t="s">
        <v>39</v>
      </c>
      <c r="B23" s="1" t="s">
        <v>40</v>
      </c>
      <c r="C23" s="1" t="s">
        <v>54</v>
      </c>
      <c r="D23" s="6">
        <v>2.19</v>
      </c>
      <c r="E23" s="7">
        <v>98.63</v>
      </c>
      <c r="F23" s="7">
        <v>100.09</v>
      </c>
      <c r="G23" s="8">
        <f t="shared" ref="G23:G25" si="21">E23/F23</f>
        <v>0.98541312818463378</v>
      </c>
      <c r="H23" s="6" t="str">
        <f t="shared" ref="H23:J23" si="22">H10</f>
        <v>OCT 21 '16</v>
      </c>
      <c r="I23" s="6">
        <f t="shared" si="22"/>
        <v>112</v>
      </c>
      <c r="J23" s="7">
        <f t="shared" si="22"/>
        <v>0</v>
      </c>
      <c r="K23" s="7">
        <v>100</v>
      </c>
      <c r="L23" s="7">
        <v>6.05</v>
      </c>
      <c r="M23" s="7">
        <f t="shared" ref="M23:M25" si="23">K23-L23</f>
        <v>93.95</v>
      </c>
      <c r="N23" s="9">
        <f t="shared" ref="N23:N25" si="24">M23/F23-1</f>
        <v>-6.13447896892797E-2</v>
      </c>
      <c r="O23" s="9">
        <f t="shared" ref="O23:O25" si="25">(K23-M23)/M23</f>
        <v>6.4395955295369844E-2</v>
      </c>
      <c r="P23" s="9">
        <f t="shared" ref="P23:P25" si="26">(1+O23)^(365/I23)-1</f>
        <v>0.2255398672632305</v>
      </c>
    </row>
    <row r="24" spans="1:16" x14ac:dyDescent="0.2">
      <c r="A24" s="1" t="s">
        <v>41</v>
      </c>
      <c r="B24" s="1" t="s">
        <v>42</v>
      </c>
      <c r="C24" s="1" t="s">
        <v>55</v>
      </c>
      <c r="D24" s="6">
        <v>2.06</v>
      </c>
      <c r="E24" s="7">
        <v>26.24</v>
      </c>
      <c r="F24" s="7">
        <v>24.68</v>
      </c>
      <c r="G24" s="8">
        <f t="shared" si="21"/>
        <v>1.0632090761750406</v>
      </c>
      <c r="H24" s="15" t="str">
        <f t="shared" ref="H24:J24" si="27">H11</f>
        <v>NOV 18 '16</v>
      </c>
      <c r="I24" s="6">
        <f t="shared" si="27"/>
        <v>140</v>
      </c>
      <c r="J24" s="7">
        <f t="shared" si="27"/>
        <v>0.25</v>
      </c>
      <c r="K24" s="7">
        <v>25</v>
      </c>
      <c r="L24" s="7">
        <v>0.85</v>
      </c>
      <c r="M24" s="7">
        <f t="shared" si="23"/>
        <v>24.15</v>
      </c>
      <c r="N24" s="9">
        <f t="shared" si="24"/>
        <v>-2.1474878444084355E-2</v>
      </c>
      <c r="O24" s="9">
        <f t="shared" si="25"/>
        <v>3.5196687370600478E-2</v>
      </c>
      <c r="P24" s="9">
        <f t="shared" si="26"/>
        <v>9.4376547547353473E-2</v>
      </c>
    </row>
    <row r="25" spans="1:16" x14ac:dyDescent="0.2">
      <c r="A25" s="1" t="s">
        <v>43</v>
      </c>
      <c r="B25" s="1" t="s">
        <v>44</v>
      </c>
      <c r="C25" s="1" t="s">
        <v>56</v>
      </c>
      <c r="D25" s="6">
        <v>2.0499999999999998</v>
      </c>
      <c r="E25" s="7">
        <v>44.76</v>
      </c>
      <c r="F25" s="7">
        <v>49.33</v>
      </c>
      <c r="G25" s="8">
        <f t="shared" si="21"/>
        <v>0.90735860531116963</v>
      </c>
      <c r="H25" s="15" t="str">
        <f t="shared" ref="H25:J25" si="28">H12</f>
        <v>OCT 21 '16</v>
      </c>
      <c r="I25" s="6">
        <f t="shared" si="28"/>
        <v>112</v>
      </c>
      <c r="J25" s="7">
        <f t="shared" si="28"/>
        <v>0.55000000000000004</v>
      </c>
      <c r="K25" s="7">
        <v>45</v>
      </c>
      <c r="L25" s="7">
        <v>2.35</v>
      </c>
      <c r="M25" s="7">
        <f t="shared" si="23"/>
        <v>42.65</v>
      </c>
      <c r="N25" s="9">
        <f t="shared" si="24"/>
        <v>-0.13541455503750255</v>
      </c>
      <c r="O25" s="9">
        <f t="shared" si="25"/>
        <v>5.5099648300117265E-2</v>
      </c>
      <c r="P25" s="9">
        <f t="shared" si="26"/>
        <v>0.19100005590380098</v>
      </c>
    </row>
    <row r="28" spans="1:16" x14ac:dyDescent="0.2">
      <c r="A28" s="12" t="s">
        <v>58</v>
      </c>
      <c r="B28" s="13"/>
      <c r="C28" s="14"/>
    </row>
    <row r="30" spans="1:16" x14ac:dyDescent="0.2">
      <c r="A30" s="17" t="s">
        <v>59</v>
      </c>
    </row>
    <row r="31" spans="1:16" x14ac:dyDescent="0.2">
      <c r="A31" s="10" t="s">
        <v>60</v>
      </c>
    </row>
    <row r="32" spans="1:16" x14ac:dyDescent="0.2">
      <c r="A32" t="s">
        <v>61</v>
      </c>
    </row>
    <row r="33" spans="1:1" x14ac:dyDescent="0.2">
      <c r="A33" t="s">
        <v>62</v>
      </c>
    </row>
  </sheetData>
  <sortState ref="A2:V8">
    <sortCondition descending="1" ref="D2"/>
  </sortState>
  <mergeCells count="2">
    <mergeCell ref="A1:P1"/>
    <mergeCell ref="A14:P14"/>
  </mergeCells>
  <phoneticPr fontId="5" type="noConversion"/>
  <conditionalFormatting sqref="P3">
    <cfRule type="expression" dxfId="17" priority="18">
      <formula>$P$3&gt;$P$16</formula>
    </cfRule>
  </conditionalFormatting>
  <conditionalFormatting sqref="P4">
    <cfRule type="expression" dxfId="16" priority="17">
      <formula>$P$4&gt;$P$17</formula>
    </cfRule>
  </conditionalFormatting>
  <conditionalFormatting sqref="P5">
    <cfRule type="expression" dxfId="15" priority="16">
      <formula>$P$5&gt;$P$18</formula>
    </cfRule>
  </conditionalFormatting>
  <conditionalFormatting sqref="P6">
    <cfRule type="expression" dxfId="14" priority="15">
      <formula>$P$6&gt;$P$19</formula>
    </cfRule>
  </conditionalFormatting>
  <conditionalFormatting sqref="P7">
    <cfRule type="expression" dxfId="13" priority="14">
      <formula>$P$7&gt;$P$20</formula>
    </cfRule>
  </conditionalFormatting>
  <conditionalFormatting sqref="P8">
    <cfRule type="expression" dxfId="12" priority="13">
      <formula>$P$8&gt;$P$21</formula>
    </cfRule>
  </conditionalFormatting>
  <conditionalFormatting sqref="P10">
    <cfRule type="expression" dxfId="11" priority="12">
      <formula>$P$10&gt;$P$23</formula>
    </cfRule>
  </conditionalFormatting>
  <conditionalFormatting sqref="P16">
    <cfRule type="expression" dxfId="10" priority="11">
      <formula>$P$16&gt;$P$3</formula>
    </cfRule>
  </conditionalFormatting>
  <conditionalFormatting sqref="P17">
    <cfRule type="expression" dxfId="9" priority="10">
      <formula>$P$17&gt;$P$4</formula>
    </cfRule>
  </conditionalFormatting>
  <conditionalFormatting sqref="P20">
    <cfRule type="expression" dxfId="8" priority="7">
      <formula>$P$20&gt;$P$7</formula>
    </cfRule>
  </conditionalFormatting>
  <conditionalFormatting sqref="P19">
    <cfRule type="expression" dxfId="7" priority="8">
      <formula>$P$19&gt;$P$6</formula>
    </cfRule>
  </conditionalFormatting>
  <conditionalFormatting sqref="P18">
    <cfRule type="expression" dxfId="6" priority="9">
      <formula>$P$18&gt;$P$5</formula>
    </cfRule>
  </conditionalFormatting>
  <conditionalFormatting sqref="P21">
    <cfRule type="expression" dxfId="5" priority="6">
      <formula>$P$21&gt;$P$8</formula>
    </cfRule>
  </conditionalFormatting>
  <conditionalFormatting sqref="P23">
    <cfRule type="expression" dxfId="4" priority="5">
      <formula>$P$23&gt;$P$10</formula>
    </cfRule>
  </conditionalFormatting>
  <conditionalFormatting sqref="P24">
    <cfRule type="expression" dxfId="3" priority="4">
      <formula>$P$24&gt;$P$11</formula>
    </cfRule>
  </conditionalFormatting>
  <conditionalFormatting sqref="P11">
    <cfRule type="expression" dxfId="2" priority="3">
      <formula>$P$11&gt;$P$24</formula>
    </cfRule>
  </conditionalFormatting>
  <conditionalFormatting sqref="P25">
    <cfRule type="expression" dxfId="1" priority="2">
      <formula>$P$25&gt;$P$12</formula>
    </cfRule>
  </conditionalFormatting>
  <conditionalFormatting sqref="P12">
    <cfRule type="expression" dxfId="0" priority="1">
      <formula>$P$12&gt;$P$25</formula>
    </cfRule>
  </conditionalFormatting>
  <pageMargins left="0.5" right="0.5" top="1" bottom="1" header="0.5" footer="0.5"/>
  <pageSetup scale="70" orientation="landscape" r:id="rId1"/>
  <headerFooter alignWithMargins="0">
    <oddHeader>&amp;L&amp;G&amp;R&amp;16Covered Call Corner</oddHeader>
    <oddFooter>&amp;LPrices during market hours on 07-01-2016 (bid prices shown)&amp;CContact: erik@intelligentoptioninvestor.com&amp;RPage &amp;P of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workbookViewId="0">
      <selection activeCell="U8" sqref="U8"/>
    </sheetView>
  </sheetViews>
  <sheetFormatPr defaultRowHeight="15" x14ac:dyDescent="0.25"/>
  <cols>
    <col min="1" max="16384" width="9.1406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2016-06-30</vt:lpstr>
      <vt:lpstr>Disclaimer</vt:lpstr>
      <vt:lpstr>'Covered Call Corner 2016-06-30'!Print_Titles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2016-07-01T15:25:56Z</cp:lastPrinted>
  <dcterms:created xsi:type="dcterms:W3CDTF">2011-04-30T02:50:01Z</dcterms:created>
  <dcterms:modified xsi:type="dcterms:W3CDTF">2016-07-01T15:30:12Z</dcterms:modified>
</cp:coreProperties>
</file>